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pesan\Desktop\"/>
    </mc:Choice>
  </mc:AlternateContent>
  <bookViews>
    <workbookView xWindow="0" yWindow="0" windowWidth="20496" windowHeight="8436"/>
  </bookViews>
  <sheets>
    <sheet name="Sheet1" sheetId="1" r:id="rId1"/>
  </sheets>
  <definedNames>
    <definedName name="_xlnm.Print_Area" localSheetId="0">Sheet1!$B$1:$R$66</definedName>
  </definedNames>
  <calcPr calcId="162913" concurrentCalc="0"/>
</workbook>
</file>

<file path=xl/calcChain.xml><?xml version="1.0" encoding="utf-8"?>
<calcChain xmlns="http://schemas.openxmlformats.org/spreadsheetml/2006/main">
  <c r="O37" i="1" l="1"/>
  <c r="P37" i="1"/>
  <c r="O38" i="1"/>
  <c r="P38" i="1"/>
  <c r="O39" i="1"/>
  <c r="P39" i="1"/>
  <c r="F43" i="1"/>
  <c r="J43" i="1"/>
  <c r="K43" i="1"/>
  <c r="L43" i="1"/>
  <c r="M43" i="1"/>
  <c r="J34" i="1"/>
  <c r="H43" i="1"/>
  <c r="G43" i="1"/>
  <c r="L39" i="1"/>
  <c r="L38" i="1"/>
  <c r="L37" i="1"/>
  <c r="H34" i="1"/>
  <c r="M28" i="1"/>
  <c r="M29" i="1"/>
  <c r="M27" i="1"/>
  <c r="U23" i="1"/>
  <c r="U25" i="1"/>
  <c r="T25" i="1"/>
  <c r="E15" i="1"/>
  <c r="E10" i="1"/>
  <c r="E11" i="1"/>
  <c r="E12" i="1"/>
  <c r="E13" i="1"/>
  <c r="E14" i="1"/>
  <c r="E17" i="1"/>
  <c r="E18" i="1"/>
  <c r="E19" i="1"/>
  <c r="E20" i="1"/>
  <c r="E21" i="1"/>
  <c r="E22" i="1"/>
  <c r="E23" i="1"/>
  <c r="E25" i="1"/>
  <c r="F15" i="1"/>
  <c r="F10" i="1"/>
  <c r="F11" i="1"/>
  <c r="F12" i="1"/>
  <c r="F13" i="1"/>
  <c r="F14" i="1"/>
  <c r="F17" i="1"/>
  <c r="F18" i="1"/>
  <c r="F19" i="1"/>
  <c r="F20" i="1"/>
  <c r="F21" i="1"/>
  <c r="F22" i="1"/>
  <c r="F23" i="1"/>
  <c r="F25" i="1"/>
  <c r="G15" i="1"/>
  <c r="G10" i="1"/>
  <c r="G11" i="1"/>
  <c r="G12" i="1"/>
  <c r="G13" i="1"/>
  <c r="G14" i="1"/>
  <c r="G17" i="1"/>
  <c r="G18" i="1"/>
  <c r="G19" i="1"/>
  <c r="G20" i="1"/>
  <c r="G21" i="1"/>
  <c r="G22" i="1"/>
  <c r="G23" i="1"/>
  <c r="G25" i="1"/>
  <c r="H15" i="1"/>
  <c r="H10" i="1"/>
  <c r="H11" i="1"/>
  <c r="H12" i="1"/>
  <c r="H13" i="1"/>
  <c r="H14" i="1"/>
  <c r="H17" i="1"/>
  <c r="H18" i="1"/>
  <c r="H19" i="1"/>
  <c r="H20" i="1"/>
  <c r="H21" i="1"/>
  <c r="H22" i="1"/>
  <c r="H23" i="1"/>
  <c r="H25" i="1"/>
  <c r="J15" i="1"/>
  <c r="J10" i="1"/>
  <c r="J11" i="1"/>
  <c r="J12" i="1"/>
  <c r="J13" i="1"/>
  <c r="J14" i="1"/>
  <c r="J17" i="1"/>
  <c r="J18" i="1"/>
  <c r="J19" i="1"/>
  <c r="J20" i="1"/>
  <c r="J21" i="1"/>
  <c r="J22" i="1"/>
  <c r="J23" i="1"/>
  <c r="J25" i="1"/>
  <c r="K15" i="1"/>
  <c r="K10" i="1"/>
  <c r="K11" i="1"/>
  <c r="K12" i="1"/>
  <c r="K13" i="1"/>
  <c r="K14" i="1"/>
  <c r="K17" i="1"/>
  <c r="K18" i="1"/>
  <c r="K19" i="1"/>
  <c r="K20" i="1"/>
  <c r="K21" i="1"/>
  <c r="K22" i="1"/>
  <c r="K23" i="1"/>
  <c r="K25" i="1"/>
  <c r="L15" i="1"/>
  <c r="L10" i="1"/>
  <c r="L11" i="1"/>
  <c r="L12" i="1"/>
  <c r="L13" i="1"/>
  <c r="L14" i="1"/>
  <c r="L17" i="1"/>
  <c r="L18" i="1"/>
  <c r="L19" i="1"/>
  <c r="L20" i="1"/>
  <c r="L21" i="1"/>
  <c r="L22" i="1"/>
  <c r="L23" i="1"/>
  <c r="L25" i="1"/>
  <c r="M15" i="1"/>
  <c r="M10" i="1"/>
  <c r="M11" i="1"/>
  <c r="M12" i="1"/>
  <c r="M13" i="1"/>
  <c r="M14" i="1"/>
  <c r="M17" i="1"/>
  <c r="M18" i="1"/>
  <c r="M19" i="1"/>
  <c r="M20" i="1"/>
  <c r="M21" i="1"/>
  <c r="M22" i="1"/>
  <c r="M23" i="1"/>
  <c r="M25" i="1"/>
  <c r="N15" i="1"/>
  <c r="N10" i="1"/>
  <c r="N11" i="1"/>
  <c r="N12" i="1"/>
  <c r="N13" i="1"/>
  <c r="N14" i="1"/>
  <c r="N17" i="1"/>
  <c r="N18" i="1"/>
  <c r="N19" i="1"/>
  <c r="N20" i="1"/>
  <c r="N21" i="1"/>
  <c r="N22" i="1"/>
  <c r="N23" i="1"/>
  <c r="N25" i="1"/>
  <c r="O15" i="1"/>
  <c r="O10" i="1"/>
  <c r="O11" i="1"/>
  <c r="O12" i="1"/>
  <c r="O13" i="1"/>
  <c r="O14" i="1"/>
  <c r="O17" i="1"/>
  <c r="O18" i="1"/>
  <c r="O19" i="1"/>
  <c r="O20" i="1"/>
  <c r="O21" i="1"/>
  <c r="O22" i="1"/>
  <c r="O23" i="1"/>
  <c r="O25" i="1"/>
  <c r="P15" i="1"/>
  <c r="P10" i="1"/>
  <c r="P11" i="1"/>
  <c r="P12" i="1"/>
  <c r="P13" i="1"/>
  <c r="P14" i="1"/>
  <c r="P17" i="1"/>
  <c r="P18" i="1"/>
  <c r="P19" i="1"/>
  <c r="P20" i="1"/>
  <c r="P21" i="1"/>
  <c r="P22" i="1"/>
  <c r="P23" i="1"/>
  <c r="P25" i="1"/>
  <c r="Q15" i="1"/>
  <c r="Q10" i="1"/>
  <c r="Q11" i="1"/>
  <c r="Q12" i="1"/>
  <c r="Q13" i="1"/>
  <c r="Q14" i="1"/>
  <c r="Q17" i="1"/>
  <c r="Q18" i="1"/>
  <c r="Q19" i="1"/>
  <c r="Q20" i="1"/>
  <c r="Q21" i="1"/>
  <c r="Q22" i="1"/>
  <c r="Q23" i="1"/>
  <c r="Q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</calcChain>
</file>

<file path=xl/sharedStrings.xml><?xml version="1.0" encoding="utf-8"?>
<sst xmlns="http://schemas.openxmlformats.org/spreadsheetml/2006/main" count="91" uniqueCount="88">
  <si>
    <t>賃料</t>
    <phoneticPr fontId="2"/>
  </si>
  <si>
    <t>坪数</t>
    <phoneticPr fontId="2"/>
  </si>
  <si>
    <t>共益費</t>
    <phoneticPr fontId="2"/>
  </si>
  <si>
    <t>保証金</t>
    <phoneticPr fontId="2"/>
  </si>
  <si>
    <t>室番号</t>
    <phoneticPr fontId="2"/>
  </si>
  <si>
    <t>【年間計画】</t>
    <rPh sb="1" eb="3">
      <t>ネンカン</t>
    </rPh>
    <rPh sb="3" eb="5">
      <t>ケイカク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</si>
  <si>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</si>
  <si>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</si>
  <si>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</si>
  <si>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</si>
  <si>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</si>
  <si>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</si>
  <si>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</si>
  <si>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</si>
  <si>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</si>
  <si>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</si>
  <si>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</si>
  <si>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</si>
  <si>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売上高計</t>
    <rPh sb="0" eb="2">
      <t>ウリアゲ</t>
    </rPh>
    <rPh sb="2" eb="3">
      <t>ダカ</t>
    </rPh>
    <rPh sb="3" eb="4">
      <t>ケイ</t>
    </rPh>
    <phoneticPr fontId="2"/>
  </si>
  <si>
    <t>仕入</t>
    <rPh sb="0" eb="2">
      <t>シイレ</t>
    </rPh>
    <phoneticPr fontId="2"/>
  </si>
  <si>
    <t>粗利益</t>
    <rPh sb="0" eb="3">
      <t>アラリエキエイリ</t>
    </rPh>
    <phoneticPr fontId="2"/>
  </si>
  <si>
    <t>広告宣伝費</t>
    <rPh sb="0" eb="2">
      <t>コウコク</t>
    </rPh>
    <rPh sb="2" eb="5">
      <t>センデンヒ</t>
    </rPh>
    <phoneticPr fontId="2"/>
  </si>
  <si>
    <t>人件費</t>
    <rPh sb="0" eb="3">
      <t>ジンケンヒ</t>
    </rPh>
    <phoneticPr fontId="2"/>
  </si>
  <si>
    <t>家賃</t>
    <rPh sb="0" eb="2">
      <t>ヤチン</t>
    </rPh>
    <phoneticPr fontId="2"/>
  </si>
  <si>
    <t>動産リース分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</si>
  <si>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</si>
  <si>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</si>
  <si>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通信費</t>
    <rPh sb="0" eb="3">
      <t>ツウシンヒ</t>
    </rPh>
    <phoneticPr fontId="2"/>
  </si>
  <si>
    <t>保険料</t>
    <rPh sb="0" eb="2">
      <t>ホケン</t>
    </rPh>
    <rPh sb="2" eb="3">
      <t>リョウ</t>
    </rPh>
    <phoneticPr fontId="2"/>
  </si>
  <si>
    <t>旅費交通費</t>
    <rPh sb="0" eb="2">
      <t>リョヒ</t>
    </rPh>
    <rPh sb="2" eb="5">
      <t>コウツウヒ</t>
    </rPh>
    <phoneticPr fontId="2"/>
  </si>
  <si>
    <t>諸費</t>
    <rPh sb="0" eb="2">
      <t>ショヒ</t>
    </rPh>
    <phoneticPr fontId="2"/>
  </si>
  <si>
    <t>他含む販管費計</t>
    <phoneticPr fontId="2"/>
  </si>
  <si>
    <t>営業利益</t>
    <rPh sb="0" eb="2">
      <t>エイギョウ</t>
    </rPh>
    <rPh sb="2" eb="4">
      <t>リエキ</t>
    </rPh>
    <phoneticPr fontId="2"/>
  </si>
  <si>
    <t>年間営業日数</t>
    <phoneticPr fontId="2"/>
  </si>
  <si>
    <t>(日)</t>
    <phoneticPr fontId="2"/>
  </si>
  <si>
    <t>回転率</t>
    <phoneticPr fontId="2"/>
  </si>
  <si>
    <t>(千円)</t>
    <rPh sb="1" eb="3">
      <t>センエン</t>
    </rPh>
    <phoneticPr fontId="2"/>
  </si>
  <si>
    <t>回転率</t>
    <phoneticPr fontId="2"/>
  </si>
  <si>
    <t xml:space="preserve">日商 </t>
    <phoneticPr fontId="2"/>
  </si>
  <si>
    <t>(円)</t>
    <phoneticPr fontId="2"/>
  </si>
  <si>
    <t>(倍)</t>
    <phoneticPr fontId="2"/>
  </si>
  <si>
    <t>満席率</t>
    <phoneticPr fontId="2"/>
  </si>
  <si>
    <t>客単</t>
    <phoneticPr fontId="2"/>
  </si>
  <si>
    <t>(席)</t>
    <phoneticPr fontId="2"/>
  </si>
  <si>
    <t>平均客単</t>
    <phoneticPr fontId="2"/>
  </si>
  <si>
    <t>※青枠入力数字に伴い、回転率及び、客単が算出されます。</t>
    <phoneticPr fontId="2"/>
  </si>
  <si>
    <t>坪数</t>
    <rPh sb="0" eb="1">
      <t>ツボ</t>
    </rPh>
    <rPh sb="1" eb="2">
      <t>スウ</t>
    </rPh>
    <phoneticPr fontId="2"/>
  </si>
  <si>
    <t>席 数</t>
    <rPh sb="0" eb="1">
      <t>セキ</t>
    </rPh>
    <rPh sb="2" eb="3">
      <t>スウ</t>
    </rPh>
    <phoneticPr fontId="2"/>
  </si>
  <si>
    <t>席/坪</t>
    <rPh sb="0" eb="1">
      <t>セキ</t>
    </rPh>
    <rPh sb="2" eb="3">
      <t>ツボ</t>
    </rPh>
    <phoneticPr fontId="2"/>
  </si>
  <si>
    <t>営業日数</t>
    <rPh sb="0" eb="1">
      <t>エイ</t>
    </rPh>
    <rPh sb="1" eb="2">
      <t>ギョウ</t>
    </rPh>
    <rPh sb="2" eb="3">
      <t>ヒ</t>
    </rPh>
    <rPh sb="3" eb="4">
      <t>スウ</t>
    </rPh>
    <phoneticPr fontId="2"/>
  </si>
  <si>
    <t>区　分</t>
    <rPh sb="0" eb="1">
      <t>ク</t>
    </rPh>
    <rPh sb="2" eb="3">
      <t>ブン</t>
    </rPh>
    <phoneticPr fontId="2"/>
  </si>
  <si>
    <t xml:space="preserve">営 業 時 間 </t>
    <rPh sb="0" eb="1">
      <t>エイ</t>
    </rPh>
    <rPh sb="2" eb="3">
      <t>ギョウ</t>
    </rPh>
    <rPh sb="4" eb="5">
      <t>トキ</t>
    </rPh>
    <rPh sb="6" eb="7">
      <t>アイダ</t>
    </rPh>
    <phoneticPr fontId="2"/>
  </si>
  <si>
    <t>客  数（人）</t>
    <rPh sb="0" eb="1">
      <t>キャク</t>
    </rPh>
    <rPh sb="3" eb="4">
      <t>スウ</t>
    </rPh>
    <rPh sb="5" eb="6">
      <t>ニン</t>
    </rPh>
    <phoneticPr fontId="2"/>
  </si>
  <si>
    <t>回 転 率</t>
    <rPh sb="0" eb="1">
      <t>カイ</t>
    </rPh>
    <rPh sb="2" eb="3">
      <t>テン</t>
    </rPh>
    <rPh sb="4" eb="5">
      <t>リツ</t>
    </rPh>
    <phoneticPr fontId="2"/>
  </si>
  <si>
    <t>満員率</t>
    <phoneticPr fontId="2"/>
  </si>
  <si>
    <t>日数（日）</t>
    <rPh sb="0" eb="1">
      <t>ヒ</t>
    </rPh>
    <rPh sb="1" eb="2">
      <t>スウ</t>
    </rPh>
    <rPh sb="3" eb="4">
      <t>ニチ</t>
    </rPh>
    <phoneticPr fontId="2"/>
  </si>
  <si>
    <t>日  商</t>
    <rPh sb="0" eb="1">
      <t>ヒ</t>
    </rPh>
    <rPh sb="3" eb="4">
      <t>ショウ</t>
    </rPh>
    <phoneticPr fontId="2"/>
  </si>
  <si>
    <t>月 商 高</t>
    <rPh sb="0" eb="1">
      <t>ツキ</t>
    </rPh>
    <rPh sb="2" eb="3">
      <t>ショウ</t>
    </rPh>
    <rPh sb="4" eb="5">
      <t>タカ</t>
    </rPh>
    <phoneticPr fontId="2"/>
  </si>
  <si>
    <t>平　日</t>
    <rPh sb="0" eb="1">
      <t>ヒラ</t>
    </rPh>
    <rPh sb="2" eb="3">
      <t>ヒ</t>
    </rPh>
    <phoneticPr fontId="2"/>
  </si>
  <si>
    <t>18：00～23:00</t>
    <phoneticPr fontId="2"/>
  </si>
  <si>
    <t>金土祝前</t>
    <phoneticPr fontId="2"/>
  </si>
  <si>
    <t>18：00～24:00</t>
    <phoneticPr fontId="2"/>
  </si>
  <si>
    <t>日 ・ 祝日</t>
    <rPh sb="0" eb="1">
      <t>ニチ</t>
    </rPh>
    <rPh sb="4" eb="5">
      <t>シュク</t>
    </rPh>
    <rPh sb="5" eb="6">
      <t>ヒ</t>
    </rPh>
    <phoneticPr fontId="2"/>
  </si>
  <si>
    <t>□  試算合計</t>
    <phoneticPr fontId="2"/>
  </si>
  <si>
    <t>月  商</t>
    <rPh sb="0" eb="1">
      <t>ツキ</t>
    </rPh>
    <rPh sb="3" eb="4">
      <t>ショウ</t>
    </rPh>
    <phoneticPr fontId="2"/>
  </si>
  <si>
    <t>月  坪</t>
    <rPh sb="0" eb="1">
      <t>ツキ</t>
    </rPh>
    <rPh sb="3" eb="4">
      <t>ツボ</t>
    </rPh>
    <phoneticPr fontId="2"/>
  </si>
  <si>
    <t>平均日商</t>
    <rPh sb="0" eb="1">
      <t>ヒラ</t>
    </rPh>
    <rPh sb="1" eb="2">
      <t>ヒトシ</t>
    </rPh>
    <rPh sb="2" eb="3">
      <t>ヒ</t>
    </rPh>
    <rPh sb="3" eb="4">
      <t>ショウ</t>
    </rPh>
    <phoneticPr fontId="2"/>
  </si>
  <si>
    <t>家賃(10%)</t>
    <rPh sb="0" eb="1">
      <t>イエ</t>
    </rPh>
    <rPh sb="1" eb="2">
      <t>チン</t>
    </rPh>
    <phoneticPr fontId="2"/>
  </si>
  <si>
    <t>内装ﾘｰｽ(5%)</t>
    <phoneticPr fontId="2"/>
  </si>
  <si>
    <t>計(15%)</t>
    <rPh sb="0" eb="1">
      <t>ケイ</t>
    </rPh>
    <phoneticPr fontId="2"/>
  </si>
  <si>
    <t>□売上に基づいた試算</t>
    <phoneticPr fontId="2"/>
  </si>
  <si>
    <t>定額家賃</t>
    <phoneticPr fontId="2"/>
  </si>
  <si>
    <t>共益費</t>
    <phoneticPr fontId="1"/>
  </si>
  <si>
    <t>4月2</t>
  </si>
  <si>
    <t>ジョイフル酒肴小路 条件表(204号室)</t>
    <phoneticPr fontId="2"/>
  </si>
  <si>
    <t>1,455,000／8ヶ月</t>
    <phoneticPr fontId="2"/>
  </si>
  <si>
    <t>標準経営計数</t>
    <phoneticPr fontId="1"/>
  </si>
  <si>
    <t>仕入</t>
    <phoneticPr fontId="1"/>
  </si>
  <si>
    <t>人件費</t>
    <phoneticPr fontId="1"/>
  </si>
  <si>
    <t>売上</t>
    <phoneticPr fontId="1"/>
  </si>
  <si>
    <t>店費</t>
    <phoneticPr fontId="1"/>
  </si>
  <si>
    <r>
      <t xml:space="preserve">定額家賃
</t>
    </r>
    <r>
      <rPr>
        <sz val="11"/>
        <rFont val="HGP教科書体"/>
        <family val="1"/>
        <charset val="128"/>
      </rPr>
      <t>(造作を含む)</t>
    </r>
    <phoneticPr fontId="1"/>
  </si>
  <si>
    <t>営業利益</t>
    <phoneticPr fontId="1"/>
  </si>
  <si>
    <t>階数</t>
    <phoneticPr fontId="2"/>
  </si>
  <si>
    <t>2階</t>
    <phoneticPr fontId="1"/>
  </si>
  <si>
    <t>　　　※売上は客単価と来客数で決まります。</t>
    <phoneticPr fontId="1"/>
  </si>
  <si>
    <t>　　　 　下記はあくまで参考数値です。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</si>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</sst>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42" formatCode="_ &quot;¥&quot;* #,##0_ ;_ &quot;¥&quot;* \-#,##0_ ;_ &quot;¥&quot;* &quot;-&quot;_ ;_ @_ "/>
    <numFmt numFmtId="176" formatCode="0.0%"/>
    <numFmt numFmtId="177" formatCode="#,##0_ ;[Red]\-#,##0\ "/>
    <numFmt numFmtId="178" formatCode="#,##0.000000_ ;[Red]\-#,##0.000000\ "/>
    <numFmt numFmtId="179" formatCode="0.0_ "/>
    <numFmt numFmtId="180" formatCode="#,##0&quot;日&quot;;\-#,##0&quot;日&quot;"/>
    <numFmt numFmtId="181" formatCode="#,##0&quot;人&quot;;\-#,##0&quot;人&quot;"/>
    <numFmt numFmtId="182" formatCode="0.0"/>
    <numFmt numFmtId="183" formatCode="0.00_ "/>
    <numFmt numFmtId="184" formatCode="0_ "/>
    <numFmt numFmtId="185" formatCode="#,##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  <font>
      <sz val="18"/>
      <color theme="1"/>
      <name val="HGP教科書体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name val="HGP教科書体"/>
      <family val="1"/>
      <charset val="128"/>
    </font>
    <font>
      <b/>
      <sz val="22"/>
      <color theme="1"/>
      <name val="ＭＳ Ｐゴシック"/>
      <family val="3"/>
      <charset val="128"/>
      <scheme val="major"/>
    </font>
    <font>
      <sz val="11"/>
      <name val="HGP教科書体"/>
      <family val="1"/>
      <charset val="128"/>
    </font>
    <font>
      <sz val="14"/>
      <name val="HGP教科書体"/>
      <family val="1"/>
      <charset val="128"/>
    </font>
    <font>
      <sz val="12"/>
      <color theme="1"/>
      <name val="HGP教科書体こめ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right" vertical="center"/>
    </xf>
    <xf numFmtId="177" fontId="0" fillId="2" borderId="10" xfId="0" applyNumberFormat="1" applyFill="1" applyBorder="1" applyAlignment="1">
      <alignment horizontal="right" vertical="center"/>
    </xf>
    <xf numFmtId="177" fontId="0" fillId="2" borderId="19" xfId="0" applyNumberFormat="1" applyFill="1" applyBorder="1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9" xfId="0" applyNumberFormat="1" applyBorder="1" applyAlignment="1">
      <alignment horizontal="center" vertical="center"/>
    </xf>
    <xf numFmtId="177" fontId="0" fillId="3" borderId="18" xfId="0" applyNumberFormat="1" applyFill="1" applyBorder="1" applyAlignment="1">
      <alignment horizontal="right" vertical="center"/>
    </xf>
    <xf numFmtId="177" fontId="0" fillId="3" borderId="10" xfId="0" applyNumberFormat="1" applyFill="1" applyBorder="1" applyAlignment="1">
      <alignment horizontal="right" vertical="center"/>
    </xf>
    <xf numFmtId="177" fontId="0" fillId="3" borderId="19" xfId="0" applyNumberFormat="1" applyFill="1" applyBorder="1" applyAlignment="1">
      <alignment horizontal="right" vertical="center"/>
    </xf>
    <xf numFmtId="176" fontId="9" fillId="4" borderId="20" xfId="0" applyNumberFormat="1" applyFont="1" applyFill="1" applyBorder="1">
      <alignment vertical="center"/>
    </xf>
    <xf numFmtId="176" fontId="9" fillId="0" borderId="0" xfId="0" applyNumberFormat="1" applyFont="1" applyFill="1" applyBorder="1">
      <alignment vertical="center"/>
    </xf>
    <xf numFmtId="176" fontId="9" fillId="4" borderId="21" xfId="0" applyNumberFormat="1" applyFont="1" applyFill="1" applyBorder="1">
      <alignment vertical="center"/>
    </xf>
    <xf numFmtId="177" fontId="0" fillId="0" borderId="18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19" xfId="0" applyNumberFormat="1" applyBorder="1" applyAlignment="1">
      <alignment horizontal="right" vertical="center"/>
    </xf>
    <xf numFmtId="177" fontId="0" fillId="5" borderId="9" xfId="0" applyNumberFormat="1" applyFill="1" applyBorder="1" applyAlignment="1">
      <alignment horizontal="center" vertical="center"/>
    </xf>
    <xf numFmtId="177" fontId="0" fillId="0" borderId="9" xfId="0" applyNumberFormat="1" applyFill="1" applyBorder="1" applyAlignment="1">
      <alignment horizontal="center" vertical="center"/>
    </xf>
    <xf numFmtId="177" fontId="10" fillId="6" borderId="9" xfId="0" applyNumberFormat="1" applyFont="1" applyFill="1" applyBorder="1" applyAlignment="1">
      <alignment horizontal="center" vertical="center"/>
    </xf>
    <xf numFmtId="177" fontId="0" fillId="6" borderId="18" xfId="0" applyNumberFormat="1" applyFill="1" applyBorder="1" applyAlignment="1">
      <alignment horizontal="right" vertical="center"/>
    </xf>
    <xf numFmtId="177" fontId="0" fillId="6" borderId="10" xfId="0" applyNumberFormat="1" applyFill="1" applyBorder="1" applyAlignment="1">
      <alignment horizontal="right" vertical="center"/>
    </xf>
    <xf numFmtId="177" fontId="0" fillId="6" borderId="19" xfId="0" applyNumberFormat="1" applyFill="1" applyBorder="1" applyAlignment="1">
      <alignment horizontal="right" vertical="center"/>
    </xf>
    <xf numFmtId="177" fontId="0" fillId="3" borderId="9" xfId="0" applyNumberFormat="1" applyFill="1" applyBorder="1" applyAlignment="1">
      <alignment horizontal="center" vertical="center"/>
    </xf>
    <xf numFmtId="177" fontId="0" fillId="6" borderId="9" xfId="0" applyNumberFormat="1" applyFill="1" applyBorder="1" applyAlignment="1">
      <alignment horizontal="center" vertical="center"/>
    </xf>
    <xf numFmtId="177" fontId="0" fillId="2" borderId="22" xfId="0" applyNumberFormat="1" applyFill="1" applyBorder="1" applyAlignment="1">
      <alignment horizontal="right" vertical="center"/>
    </xf>
    <xf numFmtId="177" fontId="0" fillId="2" borderId="23" xfId="0" applyNumberFormat="1" applyFill="1" applyBorder="1" applyAlignment="1">
      <alignment horizontal="right" vertical="center"/>
    </xf>
    <xf numFmtId="177" fontId="0" fillId="2" borderId="24" xfId="0" applyNumberFormat="1" applyFill="1" applyBorder="1" applyAlignment="1">
      <alignment horizontal="right" vertical="center"/>
    </xf>
    <xf numFmtId="176" fontId="9" fillId="4" borderId="25" xfId="0" applyNumberFormat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11" fillId="4" borderId="20" xfId="0" applyFont="1" applyFill="1" applyBorder="1">
      <alignment vertical="center"/>
    </xf>
    <xf numFmtId="178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9" fontId="12" fillId="2" borderId="20" xfId="0" applyNumberFormat="1" applyFont="1" applyFill="1" applyBorder="1">
      <alignment vertical="center"/>
    </xf>
    <xf numFmtId="176" fontId="0" fillId="0" borderId="14" xfId="0" applyNumberFormat="1" applyBorder="1">
      <alignment vertical="center"/>
    </xf>
    <xf numFmtId="0" fontId="11" fillId="4" borderId="21" xfId="0" applyFont="1" applyFill="1" applyBorder="1" applyAlignment="1">
      <alignment vertical="center"/>
    </xf>
    <xf numFmtId="0" fontId="11" fillId="4" borderId="21" xfId="0" applyFont="1" applyFill="1" applyBorder="1">
      <alignment vertical="center"/>
    </xf>
    <xf numFmtId="42" fontId="12" fillId="2" borderId="21" xfId="0" applyNumberFormat="1" applyFont="1" applyFill="1" applyBorder="1">
      <alignment vertical="center"/>
    </xf>
    <xf numFmtId="0" fontId="11" fillId="4" borderId="21" xfId="0" applyFont="1" applyFill="1" applyBorder="1" applyAlignment="1">
      <alignment horizontal="right" vertical="center"/>
    </xf>
    <xf numFmtId="42" fontId="0" fillId="2" borderId="25" xfId="0" applyNumberFormat="1" applyFill="1" applyBorder="1">
      <alignment vertical="center"/>
    </xf>
    <xf numFmtId="0" fontId="11" fillId="4" borderId="25" xfId="0" applyFont="1" applyFill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" fontId="11" fillId="4" borderId="25" xfId="0" applyNumberFormat="1" applyFont="1" applyFill="1" applyBorder="1">
      <alignment vertical="center"/>
    </xf>
    <xf numFmtId="3" fontId="0" fillId="0" borderId="0" xfId="0" applyNumberFormat="1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5" xfId="0" applyNumberFormat="1" applyBorder="1" applyAlignment="1">
      <alignment vertical="center"/>
    </xf>
    <xf numFmtId="0" fontId="0" fillId="0" borderId="6" xfId="0" applyBorder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0" fillId="0" borderId="3" xfId="0" applyBorder="1">
      <alignment vertical="center"/>
    </xf>
    <xf numFmtId="0" fontId="13" fillId="0" borderId="0" xfId="0" applyFont="1" applyBorder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180" fontId="14" fillId="0" borderId="1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180" fontId="14" fillId="0" borderId="0" xfId="0" applyNumberFormat="1" applyFont="1" applyBorder="1" applyAlignment="1">
      <alignment horizontal="center" vertical="center"/>
    </xf>
    <xf numFmtId="182" fontId="14" fillId="0" borderId="27" xfId="0" applyNumberFormat="1" applyFont="1" applyBorder="1" applyAlignment="1">
      <alignment horizontal="right" vertical="center"/>
    </xf>
    <xf numFmtId="6" fontId="14" fillId="0" borderId="18" xfId="2" applyFont="1" applyBorder="1" applyAlignment="1">
      <alignment horizontal="right" vertical="center"/>
    </xf>
    <xf numFmtId="6" fontId="14" fillId="0" borderId="10" xfId="2" applyFont="1" applyBorder="1" applyAlignment="1">
      <alignment horizontal="right" vertical="center" shrinkToFit="1"/>
    </xf>
    <xf numFmtId="6" fontId="14" fillId="0" borderId="10" xfId="2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 shrinkToFit="1"/>
    </xf>
    <xf numFmtId="6" fontId="14" fillId="0" borderId="10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14" fillId="0" borderId="26" xfId="0" applyFont="1" applyFill="1" applyBorder="1" applyAlignment="1">
      <alignment horizontal="center" vertical="center"/>
    </xf>
    <xf numFmtId="0" fontId="11" fillId="4" borderId="0" xfId="0" applyFont="1" applyFill="1" applyBorder="1">
      <alignment vertical="center"/>
    </xf>
    <xf numFmtId="3" fontId="11" fillId="4" borderId="0" xfId="0" applyNumberFormat="1" applyFont="1" applyFill="1" applyBorder="1">
      <alignment vertical="center"/>
    </xf>
    <xf numFmtId="6" fontId="14" fillId="0" borderId="0" xfId="0" applyNumberFormat="1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9" xfId="0" applyBorder="1">
      <alignment vertical="center"/>
    </xf>
    <xf numFmtId="0" fontId="0" fillId="0" borderId="30" xfId="0" applyBorder="1">
      <alignment vertical="center"/>
    </xf>
    <xf numFmtId="0" fontId="18" fillId="0" borderId="13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2" fillId="0" borderId="0" xfId="0" applyFont="1">
      <alignment vertical="center"/>
    </xf>
    <xf numFmtId="0" fontId="12" fillId="0" borderId="0" xfId="0" applyFont="1">
      <alignment vertical="center"/>
    </xf>
    <xf numFmtId="0" fontId="14" fillId="0" borderId="10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5" fillId="7" borderId="26" xfId="0" applyFont="1" applyFill="1" applyBorder="1" applyAlignment="1" applyProtection="1">
      <alignment horizontal="center" vertical="center"/>
      <protection locked="0"/>
    </xf>
    <xf numFmtId="6" fontId="15" fillId="7" borderId="20" xfId="2" applyFont="1" applyFill="1" applyBorder="1" applyProtection="1">
      <alignment vertical="center"/>
      <protection locked="0"/>
    </xf>
    <xf numFmtId="6" fontId="15" fillId="7" borderId="21" xfId="2" applyFont="1" applyFill="1" applyBorder="1" applyProtection="1">
      <alignment vertical="center"/>
      <protection locked="0"/>
    </xf>
    <xf numFmtId="6" fontId="15" fillId="7" borderId="25" xfId="2" applyFont="1" applyFill="1" applyBorder="1" applyProtection="1">
      <alignment vertical="center"/>
      <protection locked="0"/>
    </xf>
    <xf numFmtId="181" fontId="15" fillId="7" borderId="25" xfId="0" applyNumberFormat="1" applyFont="1" applyFill="1" applyBorder="1" applyAlignment="1" applyProtection="1">
      <alignment horizontal="right" vertical="center"/>
      <protection locked="0"/>
    </xf>
    <xf numFmtId="181" fontId="15" fillId="7" borderId="21" xfId="0" applyNumberFormat="1" applyFont="1" applyFill="1" applyBorder="1" applyAlignment="1" applyProtection="1">
      <alignment horizontal="right" vertical="center"/>
      <protection locked="0"/>
    </xf>
    <xf numFmtId="181" fontId="15" fillId="7" borderId="20" xfId="0" applyNumberFormat="1" applyFont="1" applyFill="1" applyBorder="1" applyAlignment="1" applyProtection="1">
      <alignment horizontal="right" vertical="center"/>
      <protection locked="0"/>
    </xf>
    <xf numFmtId="183" fontId="15" fillId="7" borderId="20" xfId="0" applyNumberFormat="1" applyFont="1" applyFill="1" applyBorder="1" applyAlignment="1" applyProtection="1">
      <alignment horizontal="right" vertical="center"/>
      <protection locked="0"/>
    </xf>
    <xf numFmtId="183" fontId="15" fillId="7" borderId="21" xfId="0" applyNumberFormat="1" applyFont="1" applyFill="1" applyBorder="1" applyAlignment="1" applyProtection="1">
      <alignment horizontal="right" vertical="center"/>
      <protection locked="0"/>
    </xf>
    <xf numFmtId="183" fontId="15" fillId="7" borderId="25" xfId="0" applyNumberFormat="1" applyFont="1" applyFill="1" applyBorder="1" applyAlignment="1" applyProtection="1">
      <alignment horizontal="right" vertical="center"/>
      <protection locked="0"/>
    </xf>
    <xf numFmtId="180" fontId="15" fillId="7" borderId="25" xfId="0" applyNumberFormat="1" applyFont="1" applyFill="1" applyBorder="1" applyAlignment="1" applyProtection="1">
      <alignment horizontal="right" vertical="center"/>
      <protection locked="0"/>
    </xf>
    <xf numFmtId="180" fontId="15" fillId="7" borderId="21" xfId="0" applyNumberFormat="1" applyFont="1" applyFill="1" applyBorder="1" applyAlignment="1" applyProtection="1">
      <alignment horizontal="right" vertical="center"/>
      <protection locked="0"/>
    </xf>
    <xf numFmtId="180" fontId="15" fillId="7" borderId="20" xfId="0" applyNumberFormat="1" applyFont="1" applyFill="1" applyBorder="1" applyAlignment="1" applyProtection="1">
      <alignment horizontal="right" vertical="center"/>
      <protection locked="0"/>
    </xf>
    <xf numFmtId="6" fontId="15" fillId="7" borderId="26" xfId="1" applyNumberFormat="1" applyFont="1" applyFill="1" applyBorder="1" applyAlignment="1" applyProtection="1">
      <alignment horizontal="center" vertical="center"/>
      <protection locked="0"/>
    </xf>
    <xf numFmtId="6" fontId="16" fillId="0" borderId="10" xfId="0" applyNumberFormat="1" applyFont="1" applyFill="1" applyBorder="1" applyAlignment="1">
      <alignment horizontal="center" vertical="center" shrinkToFit="1"/>
    </xf>
    <xf numFmtId="0" fontId="21" fillId="0" borderId="40" xfId="0" applyFont="1" applyFill="1" applyBorder="1" applyAlignment="1">
      <alignment horizontal="center" vertical="center" wrapText="1"/>
    </xf>
    <xf numFmtId="9" fontId="21" fillId="0" borderId="41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9" fontId="21" fillId="0" borderId="8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9" fontId="21" fillId="0" borderId="11" xfId="0" applyNumberFormat="1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9" fontId="21" fillId="0" borderId="43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9" fontId="21" fillId="0" borderId="44" xfId="0" applyNumberFormat="1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6" fontId="17" fillId="7" borderId="29" xfId="1" applyNumberFormat="1" applyFont="1" applyFill="1" applyBorder="1" applyAlignment="1" applyProtection="1">
      <alignment horizontal="center" vertical="center"/>
      <protection locked="0"/>
    </xf>
    <xf numFmtId="6" fontId="17" fillId="7" borderId="30" xfId="1" applyNumberFormat="1" applyFont="1" applyFill="1" applyBorder="1" applyAlignment="1" applyProtection="1">
      <alignment horizontal="center" vertical="center"/>
      <protection locked="0"/>
    </xf>
    <xf numFmtId="0" fontId="14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2" fontId="14" fillId="0" borderId="31" xfId="0" applyNumberFormat="1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85" fontId="7" fillId="0" borderId="35" xfId="0" applyNumberFormat="1" applyFont="1" applyBorder="1" applyAlignment="1">
      <alignment horizontal="right" vertical="center"/>
    </xf>
    <xf numFmtId="185" fontId="7" fillId="0" borderId="36" xfId="0" applyNumberFormat="1" applyFont="1" applyBorder="1" applyAlignment="1">
      <alignment horizontal="right" vertical="center"/>
    </xf>
    <xf numFmtId="185" fontId="7" fillId="0" borderId="19" xfId="0" applyNumberFormat="1" applyFont="1" applyBorder="1" applyAlignment="1">
      <alignment horizontal="right" vertical="center"/>
    </xf>
    <xf numFmtId="185" fontId="7" fillId="0" borderId="18" xfId="0" applyNumberFormat="1" applyFont="1" applyBorder="1" applyAlignment="1">
      <alignment horizontal="right" vertical="center"/>
    </xf>
    <xf numFmtId="3" fontId="7" fillId="0" borderId="37" xfId="0" applyNumberFormat="1" applyFont="1" applyBorder="1" applyAlignment="1">
      <alignment horizontal="right" vertical="center"/>
    </xf>
    <xf numFmtId="3" fontId="7" fillId="0" borderId="38" xfId="0" applyNumberFormat="1" applyFont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183" fontId="7" fillId="0" borderId="35" xfId="0" applyNumberFormat="1" applyFont="1" applyBorder="1" applyAlignment="1">
      <alignment horizontal="right" vertical="center"/>
    </xf>
    <xf numFmtId="183" fontId="7" fillId="0" borderId="33" xfId="0" applyNumberFormat="1" applyFont="1" applyBorder="1" applyAlignment="1">
      <alignment horizontal="right" vertical="center"/>
    </xf>
    <xf numFmtId="184" fontId="7" fillId="0" borderId="19" xfId="0" applyNumberFormat="1" applyFont="1" applyBorder="1" applyAlignment="1">
      <alignment horizontal="right" vertical="center"/>
    </xf>
    <xf numFmtId="184" fontId="7" fillId="0" borderId="32" xfId="0" applyNumberFormat="1" applyFont="1" applyBorder="1" applyAlignment="1">
      <alignment horizontal="right" vertical="center"/>
    </xf>
    <xf numFmtId="184" fontId="7" fillId="0" borderId="37" xfId="0" applyNumberFormat="1" applyFont="1" applyBorder="1" applyAlignment="1">
      <alignment horizontal="right" vertical="center"/>
    </xf>
    <xf numFmtId="184" fontId="7" fillId="0" borderId="34" xfId="0" applyNumberFormat="1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30"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7" formatCode="#,##0_ ;[Red]\-#,##0\ "/>
      <alignment horizontal="right" vertical="center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7" formatCode="#,##0_ ;[Red]\-#,##0\ "/>
      <alignment horizontal="right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333374</xdr:colOff>
      <xdr:row>45</xdr:row>
      <xdr:rowOff>164784</xdr:rowOff>
    </xdr:from>
    <xdr:to>
      <xdr:col>16</xdr:col>
      <xdr:colOff>652461</xdr:colOff>
      <xdr:row>62</xdr:row>
      <xdr:rowOff>8107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79" t="32101" r="33683" b="28410"/>
        <a:stretch/>
      </xdr:blipFill>
      <xdr:spPr>
        <a:xfrm rot="5400000">
          <a:off x="7535936" y="3576882"/>
          <a:ext cx="2693203" cy="3748087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44</xdr:row>
      <xdr:rowOff>118504</xdr:rowOff>
    </xdr:from>
    <xdr:to>
      <xdr:col>11</xdr:col>
      <xdr:colOff>66675</xdr:colOff>
      <xdr:row>64</xdr:row>
      <xdr:rowOff>7705</xdr:rowOff>
    </xdr:to>
    <xdr:pic>
      <xdr:nvPicPr>
        <xdr:cNvPr id="10" name="図 9" descr="ジョイフル酒肴小路 新装企画店舗 204号室 − 店内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8380" y="3882784"/>
          <a:ext cx="4463415" cy="3264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70485</xdr:colOff>
      <xdr:row>46</xdr:row>
      <xdr:rowOff>34290</xdr:rowOff>
    </xdr:from>
    <xdr:to>
      <xdr:col>3</xdr:col>
      <xdr:colOff>437681</xdr:colOff>
      <xdr:row>61</xdr:row>
      <xdr:rowOff>118110</xdr:rowOff>
    </xdr:to>
    <xdr:pic>
      <xdr:nvPicPr>
        <xdr:cNvPr id="1027" name="図 7" descr="http://www.office-navi.jp/img_office/a06/o00/n0330/201608091139_4b1f54fa55c50035237580a82f6b9ffdaa456261_980.jpe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" y="4141470"/>
          <a:ext cx="1746416" cy="2598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テーブル3" displayName="テーブル3" ref="E9:Q25" totalsRowShown="0" headerRowDxfId="29" dataDxfId="27" headerRowBorderDxfId="28" tableBorderDxfId="26" totalsRowBorderDxfId="25">
  <autoFilter ref="E9:Q25"/>
  <tableColumns count="13">
    <tableColumn id="1" name="1月" dataDxfId="24" totalsRowDxfId="23"/>
    <tableColumn id="2" name="2月" dataDxfId="22" totalsRowDxfId="21"/>
    <tableColumn id="3" name="3月" dataDxfId="20" totalsRowDxfId="19"/>
    <tableColumn id="4" name="4月" dataDxfId="18" totalsRowDxfId="17"/>
    <tableColumn id="13" name="4月2" totalsRowDxfId="16"/>
    <tableColumn id="5" name="5月" dataDxfId="15" totalsRowDxfId="14"/>
    <tableColumn id="6" name="6月" dataDxfId="13" totalsRowDxfId="12"/>
    <tableColumn id="7" name="7月" dataDxfId="11" totalsRowDxfId="10"/>
    <tableColumn id="8" name="8月" dataDxfId="9" totalsRowDxfId="8"/>
    <tableColumn id="9" name="9月" dataDxfId="7" totalsRowDxfId="6"/>
    <tableColumn id="10" name="10月" dataDxfId="5" totalsRowDxfId="4"/>
    <tableColumn id="11" name="11月" dataDxfId="3" totalsRowDxfId="2"/>
    <tableColumn id="12" name="12月" dataDxfId="1" totalsRow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69"/>
  <sheetViews>
    <sheetView tabSelected="1" view="pageBreakPreview" zoomScaleNormal="100" zoomScaleSheetLayoutView="100" workbookViewId="0">
      <selection activeCell="F34" sqref="F34"/>
    </sheetView>
  </sheetViews>
  <sheetFormatPr defaultRowHeight="13.2"/>
  <cols>
    <col min="1" max="1" width="2.6640625" customWidth="1"/>
    <col min="2" max="2" width="5.44140625" customWidth="1"/>
    <col min="3" max="3" width="14.6640625" customWidth="1"/>
    <col min="4" max="4" width="10.33203125" customWidth="1"/>
    <col min="5" max="7" width="10" customWidth="1"/>
    <col min="8" max="8" width="13" customWidth="1"/>
    <col min="9" max="9" width="1.21875" customWidth="1"/>
    <col min="10" max="17" width="10" customWidth="1"/>
    <col min="18" max="18" width="1.109375" customWidth="1"/>
    <col min="19" max="20" width="9" hidden="1" customWidth="1"/>
    <col min="21" max="21" width="9" style="1" hidden="1" customWidth="1"/>
    <col min="22" max="22" width="2.33203125" style="2" hidden="1" customWidth="1"/>
  </cols>
  <sheetData>
    <row r="1" spans="2:22" ht="13.5" customHeight="1">
      <c r="B1" s="139" t="s">
        <v>74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1"/>
    </row>
    <row r="2" spans="2:22" ht="13.5" customHeight="1" thickBot="1"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4"/>
    </row>
    <row r="3" spans="2:22" ht="15.9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2" ht="15.9" customHeight="1">
      <c r="B4" s="4"/>
      <c r="C4" s="4"/>
      <c r="D4" s="4"/>
      <c r="F4" s="5" t="s">
        <v>0</v>
      </c>
      <c r="G4" s="145">
        <v>181800</v>
      </c>
      <c r="H4" s="146"/>
      <c r="I4" s="151" t="s">
        <v>1</v>
      </c>
      <c r="J4" s="152"/>
      <c r="K4" s="157">
        <v>12.12</v>
      </c>
      <c r="L4" s="158"/>
      <c r="M4" s="4"/>
      <c r="N4" s="4"/>
      <c r="O4" s="4"/>
      <c r="P4" s="4"/>
      <c r="Q4" s="4"/>
    </row>
    <row r="5" spans="2:22" ht="15.9" customHeight="1">
      <c r="B5" s="4"/>
      <c r="C5" s="4"/>
      <c r="D5" s="4"/>
      <c r="F5" s="6" t="s">
        <v>2</v>
      </c>
      <c r="G5" s="147">
        <v>24300</v>
      </c>
      <c r="H5" s="148"/>
      <c r="I5" s="153" t="s">
        <v>83</v>
      </c>
      <c r="J5" s="154"/>
      <c r="K5" s="159" t="s">
        <v>84</v>
      </c>
      <c r="L5" s="160"/>
      <c r="M5" s="4"/>
      <c r="N5" s="4" t="s">
        <v>87</v>
      </c>
      <c r="O5" s="4"/>
      <c r="P5" s="4"/>
      <c r="Q5" s="4"/>
    </row>
    <row r="6" spans="2:22" ht="15.9" customHeight="1" thickBot="1">
      <c r="B6" s="4"/>
      <c r="C6" s="4"/>
      <c r="D6" s="4"/>
      <c r="F6" s="83" t="s">
        <v>3</v>
      </c>
      <c r="G6" s="149" t="s">
        <v>75</v>
      </c>
      <c r="H6" s="150"/>
      <c r="I6" s="155" t="s">
        <v>4</v>
      </c>
      <c r="J6" s="156"/>
      <c r="K6" s="161">
        <v>204</v>
      </c>
      <c r="L6" s="162"/>
      <c r="M6" s="4"/>
      <c r="N6" s="4"/>
      <c r="O6" s="4"/>
      <c r="P6" s="4"/>
      <c r="Q6" s="4"/>
    </row>
    <row r="7" spans="2:22" ht="15.9" customHeight="1" thickBot="1"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2:22" ht="6" customHeight="1" thickBot="1">
      <c r="B8" s="89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1"/>
    </row>
    <row r="9" spans="2:22" ht="13.8" hidden="1" thickBot="1">
      <c r="B9" s="10" t="s">
        <v>5</v>
      </c>
      <c r="C9" s="8"/>
      <c r="D9" s="8"/>
      <c r="E9" s="11" t="s">
        <v>6</v>
      </c>
      <c r="F9" s="12" t="s">
        <v>7</v>
      </c>
      <c r="G9" s="12" t="s">
        <v>8</v>
      </c>
      <c r="H9" s="12" t="s">
        <v>9</v>
      </c>
      <c r="I9" s="12" t="s">
        <v>73</v>
      </c>
      <c r="J9" s="12" t="s">
        <v>10</v>
      </c>
      <c r="K9" s="12" t="s">
        <v>11</v>
      </c>
      <c r="L9" s="12" t="s">
        <v>12</v>
      </c>
      <c r="M9" s="12" t="s">
        <v>13</v>
      </c>
      <c r="N9" s="12" t="s">
        <v>14</v>
      </c>
      <c r="O9" s="12" t="s">
        <v>15</v>
      </c>
      <c r="P9" s="12" t="s">
        <v>16</v>
      </c>
      <c r="Q9" s="13" t="s">
        <v>17</v>
      </c>
      <c r="R9" s="9"/>
    </row>
    <row r="10" spans="2:22" ht="13.8" hidden="1" thickBot="1">
      <c r="B10" s="14" t="s">
        <v>18</v>
      </c>
      <c r="C10" s="8"/>
      <c r="D10" s="8"/>
      <c r="E10" s="15">
        <f>E15*E29*0.8</f>
        <v>1351.2960000000003</v>
      </c>
      <c r="F10" s="16">
        <f>F15*E29*0.6981</f>
        <v>1179.1746720000001</v>
      </c>
      <c r="G10" s="16">
        <f>G15*E29*1.1</f>
        <v>1858.0320000000004</v>
      </c>
      <c r="H10" s="16">
        <f>H15*E29*1.15</f>
        <v>1942.4880000000001</v>
      </c>
      <c r="I10" s="16"/>
      <c r="J10" s="16">
        <f>J15*E29*1.23</f>
        <v>2077.6176</v>
      </c>
      <c r="K10" s="16">
        <f>K15*E29*0.8164</f>
        <v>1378.9975680000002</v>
      </c>
      <c r="L10" s="16">
        <f>L15*E29*0.9936</f>
        <v>1678.3096320000002</v>
      </c>
      <c r="M10" s="16">
        <f>M15*E29*0.932</f>
        <v>1574.2598400000002</v>
      </c>
      <c r="N10" s="16">
        <f>N15*E29*1.33</f>
        <v>2246.5296000000003</v>
      </c>
      <c r="O10" s="16">
        <f>O15*E29*0.94</f>
        <v>1587.7728</v>
      </c>
      <c r="P10" s="16">
        <f>P15*E29*1.21</f>
        <v>2043.8352</v>
      </c>
      <c r="Q10" s="17">
        <f>Q15*E29*1.36</f>
        <v>2297.2032000000004</v>
      </c>
      <c r="R10" s="9"/>
      <c r="S10" s="18"/>
    </row>
    <row r="11" spans="2:22" ht="15" hidden="1" thickBot="1">
      <c r="B11" s="19" t="s">
        <v>19</v>
      </c>
      <c r="C11" s="8"/>
      <c r="D11" s="8"/>
      <c r="E11" s="20">
        <f t="shared" ref="E11:Q11" si="0">E10*0.297</f>
        <v>401.33491200000009</v>
      </c>
      <c r="F11" s="21">
        <f t="shared" si="0"/>
        <v>350.21487758400002</v>
      </c>
      <c r="G11" s="21">
        <f t="shared" si="0"/>
        <v>551.83550400000013</v>
      </c>
      <c r="H11" s="21">
        <f t="shared" si="0"/>
        <v>576.91893600000003</v>
      </c>
      <c r="I11" s="21"/>
      <c r="J11" s="21">
        <f t="shared" si="0"/>
        <v>617.05242720000001</v>
      </c>
      <c r="K11" s="21">
        <f t="shared" si="0"/>
        <v>409.56227769600002</v>
      </c>
      <c r="L11" s="21">
        <f t="shared" si="0"/>
        <v>498.45796070400002</v>
      </c>
      <c r="M11" s="21">
        <f t="shared" si="0"/>
        <v>467.55517248000001</v>
      </c>
      <c r="N11" s="21">
        <f t="shared" si="0"/>
        <v>667.21929120000004</v>
      </c>
      <c r="O11" s="21">
        <f t="shared" si="0"/>
        <v>471.56852159999994</v>
      </c>
      <c r="P11" s="21">
        <f t="shared" si="0"/>
        <v>607.01905439999996</v>
      </c>
      <c r="Q11" s="22">
        <f t="shared" si="0"/>
        <v>682.26935040000012</v>
      </c>
      <c r="R11" s="9"/>
      <c r="S11" s="18">
        <f>SUM(E11:Q11)</f>
        <v>6301.0082852639998</v>
      </c>
      <c r="T11" s="1">
        <f>Q11/Q10</f>
        <v>0.29699999999999999</v>
      </c>
      <c r="U11" s="23">
        <v>0.29699999999999999</v>
      </c>
      <c r="V11" s="24"/>
    </row>
    <row r="12" spans="2:22" ht="15" hidden="1" thickBot="1">
      <c r="B12" s="14" t="s">
        <v>20</v>
      </c>
      <c r="C12" s="8"/>
      <c r="D12" s="8"/>
      <c r="E12" s="15">
        <f t="shared" ref="E12:Q12" si="1">E10-E11</f>
        <v>949.96108800000025</v>
      </c>
      <c r="F12" s="16">
        <f t="shared" si="1"/>
        <v>828.95979441600002</v>
      </c>
      <c r="G12" s="16">
        <f t="shared" si="1"/>
        <v>1306.1964960000003</v>
      </c>
      <c r="H12" s="16">
        <f t="shared" si="1"/>
        <v>1365.569064</v>
      </c>
      <c r="I12" s="16"/>
      <c r="J12" s="16">
        <f t="shared" si="1"/>
        <v>1460.5651728</v>
      </c>
      <c r="K12" s="16">
        <f t="shared" si="1"/>
        <v>969.4352903040002</v>
      </c>
      <c r="L12" s="16">
        <f t="shared" si="1"/>
        <v>1179.8516712960002</v>
      </c>
      <c r="M12" s="16">
        <f t="shared" si="1"/>
        <v>1106.7046675200002</v>
      </c>
      <c r="N12" s="16">
        <f t="shared" si="1"/>
        <v>1579.3103088000003</v>
      </c>
      <c r="O12" s="16">
        <f t="shared" si="1"/>
        <v>1116.2042784</v>
      </c>
      <c r="P12" s="16">
        <f t="shared" si="1"/>
        <v>1436.8161456</v>
      </c>
      <c r="Q12" s="17">
        <f t="shared" si="1"/>
        <v>1614.9338496000003</v>
      </c>
      <c r="R12" s="9"/>
      <c r="S12" s="18">
        <f>SUM(E12:Q12)</f>
        <v>14914.507826736002</v>
      </c>
      <c r="T12" s="1" t="e">
        <f>#REF!/#REF!</f>
        <v>#REF!</v>
      </c>
      <c r="U12" s="25">
        <v>0.70299999999999996</v>
      </c>
      <c r="V12" s="24"/>
    </row>
    <row r="13" spans="2:22" ht="15" hidden="1" thickBot="1">
      <c r="B13" s="19" t="s">
        <v>21</v>
      </c>
      <c r="C13" s="8"/>
      <c r="D13" s="8"/>
      <c r="E13" s="26">
        <f>E10*U13</f>
        <v>27.025920000000006</v>
      </c>
      <c r="F13" s="27">
        <f>F10*U13</f>
        <v>23.583493440000002</v>
      </c>
      <c r="G13" s="27">
        <f>G10*U13</f>
        <v>37.160640000000008</v>
      </c>
      <c r="H13" s="27">
        <f>H10*U13</f>
        <v>38.849760000000003</v>
      </c>
      <c r="I13" s="27"/>
      <c r="J13" s="27">
        <f>J10*U13</f>
        <v>41.552351999999999</v>
      </c>
      <c r="K13" s="27">
        <f>K10*U13</f>
        <v>27.579951360000006</v>
      </c>
      <c r="L13" s="27">
        <f>L10*U13</f>
        <v>33.566192640000004</v>
      </c>
      <c r="M13" s="27">
        <f>M10*U13</f>
        <v>31.485196800000004</v>
      </c>
      <c r="N13" s="27">
        <f>N10*U13</f>
        <v>44.930592000000004</v>
      </c>
      <c r="O13" s="27">
        <f>O10*U13</f>
        <v>31.755455999999999</v>
      </c>
      <c r="P13" s="27">
        <f>P10*U13</f>
        <v>40.876704000000004</v>
      </c>
      <c r="Q13" s="28">
        <f>Q10*U13</f>
        <v>45.944064000000012</v>
      </c>
      <c r="R13" s="9"/>
      <c r="S13" s="18">
        <f>SUM(E13:Q13)</f>
        <v>424.31032224</v>
      </c>
      <c r="T13" s="1" t="e">
        <f>#REF!/#REF!</f>
        <v>#REF!</v>
      </c>
      <c r="U13" s="25">
        <v>0.02</v>
      </c>
      <c r="V13" s="24"/>
    </row>
    <row r="14" spans="2:22" ht="15" hidden="1" thickBot="1">
      <c r="B14" s="29" t="s">
        <v>22</v>
      </c>
      <c r="C14" s="8"/>
      <c r="D14" s="8"/>
      <c r="E14" s="26">
        <f>E10*U14</f>
        <v>54.051840000000013</v>
      </c>
      <c r="F14" s="27">
        <f>F10*U14</f>
        <v>47.166986880000003</v>
      </c>
      <c r="G14" s="27">
        <f>G10*U14</f>
        <v>74.321280000000016</v>
      </c>
      <c r="H14" s="27">
        <f>H10*U14</f>
        <v>77.699520000000007</v>
      </c>
      <c r="I14" s="27"/>
      <c r="J14" s="27">
        <f>J10*U14</f>
        <v>83.104703999999998</v>
      </c>
      <c r="K14" s="27">
        <f>K10*U14</f>
        <v>55.159902720000012</v>
      </c>
      <c r="L14" s="27">
        <f>L10*U14</f>
        <v>67.132385280000008</v>
      </c>
      <c r="M14" s="27">
        <f>M10*U14</f>
        <v>62.970393600000008</v>
      </c>
      <c r="N14" s="27">
        <f>N10*U14</f>
        <v>89.861184000000009</v>
      </c>
      <c r="O14" s="27">
        <f>O10*U14</f>
        <v>63.510911999999998</v>
      </c>
      <c r="P14" s="27">
        <f>P10*U14</f>
        <v>81.753408000000007</v>
      </c>
      <c r="Q14" s="28">
        <f>Q10*U14</f>
        <v>91.888128000000023</v>
      </c>
      <c r="R14" s="9"/>
      <c r="S14" s="18">
        <f t="shared" ref="S14:S22" si="2">SUM(E14:Q14)</f>
        <v>848.62064448000001</v>
      </c>
      <c r="T14" s="1">
        <f>Q14/Q10</f>
        <v>0.04</v>
      </c>
      <c r="U14" s="25">
        <v>0.04</v>
      </c>
      <c r="V14" s="24"/>
    </row>
    <row r="15" spans="2:22" ht="15" hidden="1" thickBot="1">
      <c r="B15" s="30" t="s">
        <v>23</v>
      </c>
      <c r="C15" s="8"/>
      <c r="D15" s="8"/>
      <c r="E15" s="20">
        <f>E27*E28</f>
        <v>168.91200000000001</v>
      </c>
      <c r="F15" s="21">
        <f>E27*E28</f>
        <v>168.91200000000001</v>
      </c>
      <c r="G15" s="21">
        <f>E27*E28</f>
        <v>168.91200000000001</v>
      </c>
      <c r="H15" s="21">
        <f>E27*E28</f>
        <v>168.91200000000001</v>
      </c>
      <c r="I15" s="21"/>
      <c r="J15" s="21">
        <f>E27*E28</f>
        <v>168.91200000000001</v>
      </c>
      <c r="K15" s="21">
        <f>E27*E28</f>
        <v>168.91200000000001</v>
      </c>
      <c r="L15" s="21">
        <f>E27*E28</f>
        <v>168.91200000000001</v>
      </c>
      <c r="M15" s="21">
        <f>E27*E28</f>
        <v>168.91200000000001</v>
      </c>
      <c r="N15" s="21">
        <f>E27*E28</f>
        <v>168.91200000000001</v>
      </c>
      <c r="O15" s="21">
        <f>E27*E28</f>
        <v>168.91200000000001</v>
      </c>
      <c r="P15" s="21">
        <f>E27*E28</f>
        <v>168.91200000000001</v>
      </c>
      <c r="Q15" s="22">
        <f>E27*E28</f>
        <v>168.91200000000001</v>
      </c>
      <c r="R15" s="9"/>
      <c r="S15" s="18">
        <f t="shared" si="2"/>
        <v>2026.9440000000002</v>
      </c>
      <c r="T15" s="1" t="e">
        <f>#REF!/#REF!</f>
        <v>#REF!</v>
      </c>
      <c r="U15" s="25">
        <v>0.1</v>
      </c>
      <c r="V15" s="24"/>
    </row>
    <row r="16" spans="2:22" ht="15" hidden="1" thickBot="1">
      <c r="B16" s="30" t="s">
        <v>24</v>
      </c>
      <c r="C16" s="8"/>
      <c r="D16" s="8"/>
      <c r="E16" s="20">
        <v>84.456000000000003</v>
      </c>
      <c r="F16" s="21">
        <v>84.456000000000003</v>
      </c>
      <c r="G16" s="21">
        <v>84.456000000000003</v>
      </c>
      <c r="H16" s="21">
        <v>84.456000000000003</v>
      </c>
      <c r="I16" s="21"/>
      <c r="J16" s="21">
        <v>84.456000000000003</v>
      </c>
      <c r="K16" s="21">
        <v>84.456000000000003</v>
      </c>
      <c r="L16" s="21">
        <v>84.456000000000003</v>
      </c>
      <c r="M16" s="21">
        <v>84.456000000000003</v>
      </c>
      <c r="N16" s="21">
        <v>84.456000000000003</v>
      </c>
      <c r="O16" s="21">
        <v>84.456000000000003</v>
      </c>
      <c r="P16" s="21">
        <v>84.456000000000003</v>
      </c>
      <c r="Q16" s="22">
        <v>84.456000000000003</v>
      </c>
      <c r="R16" s="9"/>
      <c r="S16" s="18">
        <f t="shared" si="2"/>
        <v>1013.4720000000001</v>
      </c>
      <c r="T16" s="1" t="e">
        <f>#REF!/#REF!</f>
        <v>#REF!</v>
      </c>
      <c r="U16" s="25">
        <v>0.05</v>
      </c>
      <c r="V16" s="24"/>
    </row>
    <row r="17" spans="2:26" ht="15" hidden="1" thickBot="1">
      <c r="B17" s="30" t="s">
        <v>25</v>
      </c>
      <c r="C17" s="8"/>
      <c r="D17" s="8"/>
      <c r="E17" s="26">
        <f>E10*U17</f>
        <v>18.918144000000005</v>
      </c>
      <c r="F17" s="27">
        <f>F10*U17</f>
        <v>16.508445408</v>
      </c>
      <c r="G17" s="27">
        <f>G10*U17</f>
        <v>26.012448000000006</v>
      </c>
      <c r="H17" s="27">
        <f>H10*U17</f>
        <v>27.194832000000002</v>
      </c>
      <c r="I17" s="27"/>
      <c r="J17" s="27">
        <f>J10*U17</f>
        <v>29.086646400000003</v>
      </c>
      <c r="K17" s="27">
        <f>K10*U17</f>
        <v>19.305965952000005</v>
      </c>
      <c r="L17" s="27">
        <f>L10*U17</f>
        <v>23.496334848000004</v>
      </c>
      <c r="M17" s="27">
        <f>M10*U17</f>
        <v>22.039637760000002</v>
      </c>
      <c r="N17" s="27">
        <f>N10*U17</f>
        <v>31.451414400000004</v>
      </c>
      <c r="O17" s="27">
        <f>O10*U17</f>
        <v>22.2288192</v>
      </c>
      <c r="P17" s="27">
        <f>P10*U17</f>
        <v>28.613692799999999</v>
      </c>
      <c r="Q17" s="28">
        <f>Q10*U17</f>
        <v>32.160844800000007</v>
      </c>
      <c r="R17" s="9"/>
      <c r="S17" s="18">
        <f t="shared" si="2"/>
        <v>297.01722556800007</v>
      </c>
      <c r="T17" s="1" t="e">
        <f>#REF!/#REF!</f>
        <v>#REF!</v>
      </c>
      <c r="U17" s="25">
        <v>1.4E-2</v>
      </c>
      <c r="V17" s="24"/>
    </row>
    <row r="18" spans="2:26" ht="15" hidden="1" thickBot="1">
      <c r="B18" s="30" t="s">
        <v>26</v>
      </c>
      <c r="C18" s="8"/>
      <c r="D18" s="8"/>
      <c r="E18" s="26">
        <f>E10*U18</f>
        <v>27.025920000000006</v>
      </c>
      <c r="F18" s="27">
        <f>F10*U18</f>
        <v>23.583493440000002</v>
      </c>
      <c r="G18" s="27">
        <f>G10*U18</f>
        <v>37.160640000000008</v>
      </c>
      <c r="H18" s="27">
        <f>H10*U18</f>
        <v>38.849760000000003</v>
      </c>
      <c r="I18" s="27"/>
      <c r="J18" s="27">
        <f>J10*U18</f>
        <v>41.552351999999999</v>
      </c>
      <c r="K18" s="27">
        <f>K10*U18</f>
        <v>27.579951360000006</v>
      </c>
      <c r="L18" s="27">
        <f>L10*U18</f>
        <v>33.566192640000004</v>
      </c>
      <c r="M18" s="27">
        <f>M10*U18</f>
        <v>31.485196800000004</v>
      </c>
      <c r="N18" s="27">
        <f>N10*U18</f>
        <v>44.930592000000004</v>
      </c>
      <c r="O18" s="27">
        <f>O10*U18</f>
        <v>31.755455999999999</v>
      </c>
      <c r="P18" s="27">
        <f>P10*U18</f>
        <v>40.876704000000004</v>
      </c>
      <c r="Q18" s="28">
        <f>Q10*U18</f>
        <v>45.944064000000012</v>
      </c>
      <c r="R18" s="9"/>
      <c r="S18" s="18">
        <f t="shared" si="2"/>
        <v>424.31032224</v>
      </c>
      <c r="T18" s="1" t="e">
        <f>#REF!/#REF!</f>
        <v>#REF!</v>
      </c>
      <c r="U18" s="25">
        <v>0.02</v>
      </c>
      <c r="V18" s="24"/>
    </row>
    <row r="19" spans="2:26" ht="15" hidden="1" thickBot="1">
      <c r="B19" s="30" t="s">
        <v>27</v>
      </c>
      <c r="C19" s="8"/>
      <c r="D19" s="8"/>
      <c r="E19" s="26">
        <f>E10*U19</f>
        <v>6.7564800000000016</v>
      </c>
      <c r="F19" s="27">
        <f>F10*U19</f>
        <v>5.8958733600000004</v>
      </c>
      <c r="G19" s="27">
        <f>G10*U19</f>
        <v>9.290160000000002</v>
      </c>
      <c r="H19" s="27">
        <f>H10*U19</f>
        <v>9.7124400000000009</v>
      </c>
      <c r="I19" s="27"/>
      <c r="J19" s="27">
        <f>J10*U19</f>
        <v>10.388088</v>
      </c>
      <c r="K19" s="27">
        <f>K10*U19</f>
        <v>6.8949878400000015</v>
      </c>
      <c r="L19" s="27">
        <f>L10*U19</f>
        <v>8.391548160000001</v>
      </c>
      <c r="M19" s="27">
        <f>M10*U19</f>
        <v>7.8712992000000011</v>
      </c>
      <c r="N19" s="27">
        <f>N10*U19</f>
        <v>11.232648000000001</v>
      </c>
      <c r="O19" s="27">
        <f>O10*U19</f>
        <v>7.9388639999999997</v>
      </c>
      <c r="P19" s="27">
        <f>P10*U19</f>
        <v>10.219176000000001</v>
      </c>
      <c r="Q19" s="28">
        <f>Q10*U19</f>
        <v>11.486016000000003</v>
      </c>
      <c r="R19" s="9"/>
      <c r="S19" s="18">
        <f t="shared" si="2"/>
        <v>106.07758056</v>
      </c>
      <c r="T19" s="1" t="e">
        <f>#REF!/#REF!</f>
        <v>#REF!</v>
      </c>
      <c r="U19" s="25">
        <v>5.0000000000000001E-3</v>
      </c>
      <c r="V19" s="24"/>
    </row>
    <row r="20" spans="2:26" ht="15" hidden="1" thickBot="1">
      <c r="B20" s="30" t="s">
        <v>28</v>
      </c>
      <c r="C20" s="8"/>
      <c r="D20" s="8"/>
      <c r="E20" s="26">
        <f>E10*U20</f>
        <v>6.7564800000000016</v>
      </c>
      <c r="F20" s="27">
        <f>F10*U20</f>
        <v>5.8958733600000004</v>
      </c>
      <c r="G20" s="27">
        <f>G10*U20</f>
        <v>9.290160000000002</v>
      </c>
      <c r="H20" s="27">
        <f>H10*U20</f>
        <v>9.7124400000000009</v>
      </c>
      <c r="I20" s="27"/>
      <c r="J20" s="27">
        <f>J10*U20</f>
        <v>10.388088</v>
      </c>
      <c r="K20" s="27">
        <f>K10*U20</f>
        <v>6.8949878400000015</v>
      </c>
      <c r="L20" s="27">
        <f>L10*U20</f>
        <v>8.391548160000001</v>
      </c>
      <c r="M20" s="27">
        <f>M10*U20</f>
        <v>7.8712992000000011</v>
      </c>
      <c r="N20" s="27">
        <f>N10*U20</f>
        <v>11.232648000000001</v>
      </c>
      <c r="O20" s="27">
        <f>O10*U20</f>
        <v>7.9388639999999997</v>
      </c>
      <c r="P20" s="27">
        <f>P10*U20</f>
        <v>10.219176000000001</v>
      </c>
      <c r="Q20" s="28">
        <f>Q10*U20</f>
        <v>11.486016000000003</v>
      </c>
      <c r="R20" s="9"/>
      <c r="S20" s="18">
        <f t="shared" si="2"/>
        <v>106.07758056</v>
      </c>
      <c r="T20" s="1" t="e">
        <f>#REF!/#REF!</f>
        <v>#REF!</v>
      </c>
      <c r="U20" s="25">
        <v>5.0000000000000001E-3</v>
      </c>
      <c r="V20" s="24"/>
    </row>
    <row r="21" spans="2:26" ht="15" hidden="1" thickBot="1">
      <c r="B21" s="30" t="s">
        <v>29</v>
      </c>
      <c r="C21" s="8"/>
      <c r="D21" s="8"/>
      <c r="E21" s="26">
        <f>E10*U21</f>
        <v>2.7025920000000005</v>
      </c>
      <c r="F21" s="27">
        <f>F10*U21</f>
        <v>2.3583493440000001</v>
      </c>
      <c r="G21" s="27">
        <f>G10*U21</f>
        <v>3.7160640000000007</v>
      </c>
      <c r="H21" s="27">
        <f>H10*U21</f>
        <v>3.884976</v>
      </c>
      <c r="I21" s="27"/>
      <c r="J21" s="27">
        <f>J10*U21</f>
        <v>4.1552351999999999</v>
      </c>
      <c r="K21" s="27">
        <f>K10*U21</f>
        <v>2.7579951360000003</v>
      </c>
      <c r="L21" s="27">
        <f>L10*U21</f>
        <v>3.3566192640000003</v>
      </c>
      <c r="M21" s="27">
        <f>M10*U21</f>
        <v>3.1485196800000006</v>
      </c>
      <c r="N21" s="27">
        <f>N10*U21</f>
        <v>4.4930592000000003</v>
      </c>
      <c r="O21" s="27">
        <f>O10*U21</f>
        <v>3.1755456</v>
      </c>
      <c r="P21" s="27">
        <f>P10*U21</f>
        <v>4.0876704000000004</v>
      </c>
      <c r="Q21" s="28">
        <f>Q10*U21</f>
        <v>4.5944064000000004</v>
      </c>
      <c r="R21" s="9"/>
      <c r="S21" s="18">
        <f t="shared" si="2"/>
        <v>42.431032224000006</v>
      </c>
      <c r="T21" s="1" t="e">
        <f>#REF!/#REF!</f>
        <v>#REF!</v>
      </c>
      <c r="U21" s="25">
        <v>2E-3</v>
      </c>
      <c r="V21" s="24"/>
    </row>
    <row r="22" spans="2:26" ht="15" hidden="1" thickBot="1">
      <c r="B22" s="30" t="s">
        <v>30</v>
      </c>
      <c r="C22" s="8"/>
      <c r="D22" s="8"/>
      <c r="E22" s="26">
        <f>E10*U22</f>
        <v>40.538880000000006</v>
      </c>
      <c r="F22" s="27">
        <f>F10*U22</f>
        <v>35.375240160000004</v>
      </c>
      <c r="G22" s="27">
        <f>G10*U22</f>
        <v>55.740960000000008</v>
      </c>
      <c r="H22" s="27">
        <f>H10*U22</f>
        <v>58.274639999999998</v>
      </c>
      <c r="I22" s="27"/>
      <c r="J22" s="27">
        <f>J10*U22</f>
        <v>62.328527999999999</v>
      </c>
      <c r="K22" s="27">
        <f>K10*U22</f>
        <v>41.369927040000007</v>
      </c>
      <c r="L22" s="27">
        <f>L10*U22</f>
        <v>50.349288960000003</v>
      </c>
      <c r="M22" s="27">
        <f>M10*U22</f>
        <v>47.227795200000003</v>
      </c>
      <c r="N22" s="27">
        <f>N10*U22</f>
        <v>67.395888000000014</v>
      </c>
      <c r="O22" s="27">
        <f>O10*U22</f>
        <v>47.633184</v>
      </c>
      <c r="P22" s="27">
        <f>P10*U22</f>
        <v>61.315055999999998</v>
      </c>
      <c r="Q22" s="28">
        <f>Q10*U22</f>
        <v>68.91609600000001</v>
      </c>
      <c r="R22" s="9"/>
      <c r="S22" s="18">
        <f t="shared" si="2"/>
        <v>636.46548336000012</v>
      </c>
      <c r="T22" s="1" t="e">
        <f>#REF!/#REF!</f>
        <v>#REF!</v>
      </c>
      <c r="U22" s="25">
        <v>0.03</v>
      </c>
      <c r="V22" s="24"/>
    </row>
    <row r="23" spans="2:26" ht="15" hidden="1" thickBot="1">
      <c r="B23" s="31" t="s">
        <v>31</v>
      </c>
      <c r="C23" s="8"/>
      <c r="D23" s="8"/>
      <c r="E23" s="32">
        <f t="shared" ref="E23:Q23" si="3">SUM(E13:E22)</f>
        <v>437.14425599999998</v>
      </c>
      <c r="F23" s="33">
        <f t="shared" si="3"/>
        <v>413.73575539199999</v>
      </c>
      <c r="G23" s="33">
        <f t="shared" si="3"/>
        <v>506.06035200000014</v>
      </c>
      <c r="H23" s="33">
        <f t="shared" si="3"/>
        <v>517.54636800000003</v>
      </c>
      <c r="I23" s="33"/>
      <c r="J23" s="33">
        <f t="shared" si="3"/>
        <v>535.9239935999999</v>
      </c>
      <c r="K23" s="33">
        <f t="shared" si="3"/>
        <v>440.91166924800001</v>
      </c>
      <c r="L23" s="33">
        <f t="shared" si="3"/>
        <v>481.61810995200011</v>
      </c>
      <c r="M23" s="33">
        <f t="shared" si="3"/>
        <v>467.46733824000006</v>
      </c>
      <c r="N23" s="33">
        <f t="shared" si="3"/>
        <v>558.89602560000003</v>
      </c>
      <c r="O23" s="33">
        <f t="shared" si="3"/>
        <v>469.30510079999999</v>
      </c>
      <c r="P23" s="33">
        <f t="shared" si="3"/>
        <v>531.32958720000011</v>
      </c>
      <c r="Q23" s="34">
        <f t="shared" si="3"/>
        <v>565.78763520000007</v>
      </c>
      <c r="R23" s="9"/>
      <c r="S23" s="18">
        <f>SUM(E23:Q23)</f>
        <v>5925.7261912320009</v>
      </c>
      <c r="T23" s="1" t="e">
        <f>#REF!/#REF!</f>
        <v>#REF!</v>
      </c>
      <c r="U23" s="25">
        <f>SUM(U13:U22)</f>
        <v>0.28600000000000003</v>
      </c>
      <c r="V23" s="24"/>
    </row>
    <row r="24" spans="2:26" ht="15" hidden="1" thickBot="1">
      <c r="B24" s="35"/>
      <c r="C24" s="8"/>
      <c r="D24" s="8"/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9"/>
      <c r="T24" s="1"/>
      <c r="U24" s="25"/>
      <c r="V24" s="24"/>
    </row>
    <row r="25" spans="2:26" ht="15" hidden="1" thickBot="1">
      <c r="B25" s="36" t="s">
        <v>32</v>
      </c>
      <c r="C25" s="8"/>
      <c r="D25" s="8"/>
      <c r="E25" s="37">
        <f t="shared" ref="E25:Q25" si="4">E12-E23</f>
        <v>512.8168320000002</v>
      </c>
      <c r="F25" s="38">
        <f t="shared" si="4"/>
        <v>415.22403902400004</v>
      </c>
      <c r="G25" s="38">
        <f t="shared" si="4"/>
        <v>800.13614400000006</v>
      </c>
      <c r="H25" s="38">
        <f t="shared" si="4"/>
        <v>848.022696</v>
      </c>
      <c r="I25" s="38"/>
      <c r="J25" s="38">
        <f t="shared" si="4"/>
        <v>924.64117920000012</v>
      </c>
      <c r="K25" s="38">
        <f t="shared" si="4"/>
        <v>528.52362105600014</v>
      </c>
      <c r="L25" s="38">
        <f t="shared" si="4"/>
        <v>698.23356134400001</v>
      </c>
      <c r="M25" s="38">
        <f t="shared" si="4"/>
        <v>639.23732928000004</v>
      </c>
      <c r="N25" s="38">
        <f t="shared" si="4"/>
        <v>1020.4142832000002</v>
      </c>
      <c r="O25" s="38">
        <f t="shared" si="4"/>
        <v>646.89917760000003</v>
      </c>
      <c r="P25" s="38">
        <f t="shared" si="4"/>
        <v>905.48655839999992</v>
      </c>
      <c r="Q25" s="39">
        <f t="shared" si="4"/>
        <v>1049.1462144000002</v>
      </c>
      <c r="R25" s="9"/>
      <c r="S25" s="18">
        <f>SUM(E25:Q25)</f>
        <v>8988.7816355040013</v>
      </c>
      <c r="T25" s="1" t="e">
        <f>#REF!/#REF!</f>
        <v>#REF!</v>
      </c>
      <c r="U25" s="40">
        <f>100%-U11-U23</f>
        <v>0.41700000000000004</v>
      </c>
      <c r="V25" s="24"/>
    </row>
    <row r="26" spans="2:26" ht="13.8" hidden="1" thickBot="1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9"/>
    </row>
    <row r="27" spans="2:26" ht="15" hidden="1" customHeight="1">
      <c r="B27" s="7"/>
      <c r="C27" s="41"/>
      <c r="D27" s="41"/>
      <c r="E27" s="42">
        <v>13.8</v>
      </c>
      <c r="F27" s="8"/>
      <c r="G27" s="43" t="s">
        <v>33</v>
      </c>
      <c r="H27" s="42">
        <v>298</v>
      </c>
      <c r="I27" s="85"/>
      <c r="J27" s="8" t="s">
        <v>34</v>
      </c>
      <c r="K27" s="8"/>
      <c r="L27" s="44" t="s">
        <v>35</v>
      </c>
      <c r="M27" s="45" t="e">
        <f>#REF!/H27*1000/E30/H29/H30</f>
        <v>#REF!</v>
      </c>
      <c r="N27" s="8"/>
      <c r="O27" s="8"/>
      <c r="P27" s="8"/>
      <c r="Q27" s="8"/>
      <c r="R27" s="46"/>
    </row>
    <row r="28" spans="2:26" ht="15" hidden="1" customHeight="1">
      <c r="B28" s="7"/>
      <c r="C28" s="41"/>
      <c r="D28" s="41"/>
      <c r="E28" s="47">
        <v>12.24</v>
      </c>
      <c r="F28" s="8" t="s">
        <v>36</v>
      </c>
      <c r="G28" s="44" t="s">
        <v>37</v>
      </c>
      <c r="H28" s="48">
        <v>2</v>
      </c>
      <c r="I28" s="85"/>
      <c r="J28" s="8"/>
      <c r="K28" s="8"/>
      <c r="L28" s="44" t="s">
        <v>38</v>
      </c>
      <c r="M28" s="49" t="e">
        <f>(#REF!/H27*1000)</f>
        <v>#REF!</v>
      </c>
      <c r="N28" s="8" t="s">
        <v>39</v>
      </c>
      <c r="O28" s="8"/>
      <c r="P28" s="8"/>
      <c r="Q28" s="8"/>
      <c r="R28" s="46"/>
    </row>
    <row r="29" spans="2:26" ht="15" hidden="1" customHeight="1">
      <c r="B29" s="7"/>
      <c r="C29" s="41"/>
      <c r="D29" s="41"/>
      <c r="E29" s="50">
        <v>10</v>
      </c>
      <c r="F29" s="8" t="s">
        <v>40</v>
      </c>
      <c r="G29" s="44" t="s">
        <v>41</v>
      </c>
      <c r="H29" s="48">
        <v>0.85</v>
      </c>
      <c r="I29" s="85"/>
      <c r="J29" s="8"/>
      <c r="K29" s="8"/>
      <c r="L29" s="44" t="s">
        <v>42</v>
      </c>
      <c r="M29" s="51" t="e">
        <f>M28/(E30*H28*H29)</f>
        <v>#REF!</v>
      </c>
      <c r="N29" s="8" t="s">
        <v>39</v>
      </c>
      <c r="O29" s="8"/>
      <c r="P29" s="8"/>
      <c r="Q29" s="8"/>
      <c r="R29" s="46"/>
    </row>
    <row r="30" spans="2:26" ht="15" hidden="1" customHeight="1">
      <c r="B30" s="7"/>
      <c r="C30" s="41"/>
      <c r="D30" s="41"/>
      <c r="E30" s="52">
        <v>16</v>
      </c>
      <c r="F30" s="8" t="s">
        <v>43</v>
      </c>
      <c r="G30" s="53" t="s">
        <v>44</v>
      </c>
      <c r="H30" s="54">
        <v>2500</v>
      </c>
      <c r="I30" s="86"/>
      <c r="J30" s="55" t="s">
        <v>39</v>
      </c>
      <c r="K30" s="8" t="s">
        <v>45</v>
      </c>
      <c r="L30" s="8"/>
      <c r="M30" s="8"/>
      <c r="N30" s="8"/>
      <c r="O30" s="8"/>
      <c r="P30" s="8"/>
      <c r="Q30" s="8"/>
      <c r="R30" s="9"/>
    </row>
    <row r="31" spans="2:26" ht="6.9" hidden="1" customHeight="1">
      <c r="B31" s="56"/>
      <c r="C31" s="57"/>
      <c r="D31" s="57"/>
      <c r="E31" s="57"/>
      <c r="F31" s="57"/>
      <c r="G31" s="57"/>
      <c r="H31" s="127"/>
      <c r="I31" s="127"/>
      <c r="J31" s="127"/>
      <c r="K31" s="58"/>
      <c r="L31" s="58"/>
      <c r="M31" s="58"/>
      <c r="N31" s="58"/>
      <c r="O31" s="57"/>
      <c r="P31" s="57"/>
      <c r="Q31" s="57"/>
      <c r="R31" s="59"/>
      <c r="U31"/>
      <c r="V31" s="60"/>
      <c r="Z31" s="1"/>
    </row>
    <row r="32" spans="2:26" ht="6.9" customHeight="1">
      <c r="B32" s="61"/>
      <c r="C32" s="62"/>
      <c r="D32" s="62"/>
      <c r="E32" s="62"/>
      <c r="F32" s="62"/>
      <c r="G32" s="62"/>
      <c r="H32" s="63"/>
      <c r="I32" s="63"/>
      <c r="J32" s="63"/>
      <c r="K32" s="64"/>
      <c r="L32" s="64"/>
      <c r="M32" s="64"/>
      <c r="N32" s="64"/>
      <c r="O32" s="62"/>
      <c r="P32" s="62"/>
      <c r="Q32" s="62"/>
      <c r="R32" s="65"/>
      <c r="U32"/>
      <c r="V32" s="60"/>
      <c r="Z32" s="1"/>
    </row>
    <row r="33" spans="2:23" s="70" customFormat="1" ht="15.6" customHeight="1" thickBot="1">
      <c r="B33" s="92"/>
      <c r="C33" s="123" t="s">
        <v>76</v>
      </c>
      <c r="D33" s="123"/>
      <c r="E33" s="93"/>
      <c r="F33" s="67" t="s">
        <v>46</v>
      </c>
      <c r="G33" s="67" t="s">
        <v>47</v>
      </c>
      <c r="H33" s="130" t="s">
        <v>48</v>
      </c>
      <c r="I33" s="131"/>
      <c r="J33" s="96" t="s">
        <v>49</v>
      </c>
      <c r="K33" s="68" t="s">
        <v>85</v>
      </c>
      <c r="L33" s="68"/>
      <c r="M33" s="68"/>
      <c r="N33" s="68"/>
      <c r="O33" s="68"/>
      <c r="P33" s="68"/>
      <c r="Q33" s="68"/>
      <c r="R33" s="69"/>
      <c r="V33" s="71"/>
    </row>
    <row r="34" spans="2:23" s="70" customFormat="1" ht="15.6" customHeight="1" thickBot="1">
      <c r="B34" s="92"/>
      <c r="C34" s="123"/>
      <c r="D34" s="123"/>
      <c r="E34" s="93"/>
      <c r="F34" s="98">
        <v>12.12</v>
      </c>
      <c r="G34" s="98">
        <v>16</v>
      </c>
      <c r="H34" s="132">
        <f>G34/F34</f>
        <v>1.3201320132013201</v>
      </c>
      <c r="I34" s="133"/>
      <c r="J34" s="72">
        <f>SUM(N37:N39)</f>
        <v>26</v>
      </c>
      <c r="K34" s="68" t="s">
        <v>86</v>
      </c>
      <c r="L34" s="68"/>
      <c r="M34" s="68"/>
      <c r="N34" s="68"/>
      <c r="O34" s="68"/>
      <c r="P34" s="68"/>
      <c r="Q34" s="68"/>
      <c r="R34" s="69"/>
      <c r="V34" s="71"/>
    </row>
    <row r="35" spans="2:23" s="70" customFormat="1" ht="15.6" customHeight="1" thickBot="1">
      <c r="B35" s="92"/>
      <c r="C35" s="93"/>
      <c r="D35" s="93"/>
      <c r="E35" s="93"/>
      <c r="F35" s="73"/>
      <c r="G35" s="73"/>
      <c r="H35" s="74"/>
      <c r="I35" s="74"/>
      <c r="J35" s="75"/>
      <c r="K35" s="68"/>
      <c r="L35" s="68"/>
      <c r="M35" s="68"/>
      <c r="N35" s="68"/>
      <c r="O35" s="68"/>
      <c r="P35" s="68"/>
      <c r="Q35" s="68"/>
      <c r="R35" s="69"/>
      <c r="V35" s="71"/>
    </row>
    <row r="36" spans="2:23" s="70" customFormat="1" ht="15.6" customHeight="1" thickBot="1">
      <c r="B36" s="97"/>
      <c r="C36" s="113" t="s">
        <v>79</v>
      </c>
      <c r="D36" s="114">
        <v>1</v>
      </c>
      <c r="E36" s="93"/>
      <c r="F36" s="96" t="s">
        <v>50</v>
      </c>
      <c r="G36" s="134" t="s">
        <v>51</v>
      </c>
      <c r="H36" s="134"/>
      <c r="I36" s="134"/>
      <c r="J36" s="88" t="s">
        <v>42</v>
      </c>
      <c r="K36" s="67" t="s">
        <v>52</v>
      </c>
      <c r="L36" s="96" t="s">
        <v>53</v>
      </c>
      <c r="M36" s="67" t="s">
        <v>54</v>
      </c>
      <c r="N36" s="67" t="s">
        <v>55</v>
      </c>
      <c r="O36" s="96" t="s">
        <v>56</v>
      </c>
      <c r="P36" s="96" t="s">
        <v>57</v>
      </c>
      <c r="Q36" s="68"/>
      <c r="R36" s="69"/>
      <c r="S36" s="66"/>
      <c r="V36" s="71"/>
    </row>
    <row r="37" spans="2:23" s="70" customFormat="1" ht="15.6" customHeight="1">
      <c r="B37" s="97"/>
      <c r="C37" s="115" t="s">
        <v>77</v>
      </c>
      <c r="D37" s="116">
        <v>0.3</v>
      </c>
      <c r="E37" s="93"/>
      <c r="F37" s="96" t="s">
        <v>58</v>
      </c>
      <c r="G37" s="134" t="s">
        <v>59</v>
      </c>
      <c r="H37" s="134"/>
      <c r="I37" s="130"/>
      <c r="J37" s="99">
        <v>2500</v>
      </c>
      <c r="K37" s="104">
        <v>24</v>
      </c>
      <c r="L37" s="76">
        <f>K37/G34</f>
        <v>1.5</v>
      </c>
      <c r="M37" s="105">
        <v>0.85</v>
      </c>
      <c r="N37" s="110">
        <v>18</v>
      </c>
      <c r="O37" s="77">
        <f>J37*K37*M37</f>
        <v>51000</v>
      </c>
      <c r="P37" s="78">
        <f>O37*N37</f>
        <v>918000</v>
      </c>
      <c r="Q37" s="68"/>
      <c r="R37" s="69"/>
      <c r="S37" s="66"/>
      <c r="V37" s="71"/>
    </row>
    <row r="38" spans="2:23" s="70" customFormat="1" ht="15.6" customHeight="1">
      <c r="B38" s="97"/>
      <c r="C38" s="117" t="s">
        <v>78</v>
      </c>
      <c r="D38" s="118">
        <v>0.3</v>
      </c>
      <c r="E38" s="93"/>
      <c r="F38" s="96" t="s">
        <v>60</v>
      </c>
      <c r="G38" s="134" t="s">
        <v>61</v>
      </c>
      <c r="H38" s="134"/>
      <c r="I38" s="130"/>
      <c r="J38" s="100">
        <v>2500</v>
      </c>
      <c r="K38" s="103">
        <v>32</v>
      </c>
      <c r="L38" s="76">
        <f>K38/G34</f>
        <v>2</v>
      </c>
      <c r="M38" s="106">
        <v>0.85</v>
      </c>
      <c r="N38" s="109">
        <v>8</v>
      </c>
      <c r="O38" s="77">
        <f>J38*K38*M38</f>
        <v>68000</v>
      </c>
      <c r="P38" s="79">
        <f>O38*N38</f>
        <v>544000</v>
      </c>
      <c r="Q38" s="68"/>
      <c r="R38" s="69"/>
      <c r="S38" s="66"/>
      <c r="V38" s="71"/>
    </row>
    <row r="39" spans="2:23" s="70" customFormat="1" ht="15.6" customHeight="1" thickBot="1">
      <c r="B39" s="97"/>
      <c r="C39" s="117" t="s">
        <v>80</v>
      </c>
      <c r="D39" s="118">
        <v>0.15</v>
      </c>
      <c r="E39" s="93"/>
      <c r="F39" s="96" t="s">
        <v>62</v>
      </c>
      <c r="G39" s="134"/>
      <c r="H39" s="134"/>
      <c r="I39" s="130"/>
      <c r="J39" s="101">
        <v>2500</v>
      </c>
      <c r="K39" s="102">
        <v>0</v>
      </c>
      <c r="L39" s="76">
        <f>K39/G34</f>
        <v>0</v>
      </c>
      <c r="M39" s="107">
        <v>0</v>
      </c>
      <c r="N39" s="108">
        <v>0</v>
      </c>
      <c r="O39" s="77">
        <f>J39*K39</f>
        <v>0</v>
      </c>
      <c r="P39" s="79">
        <f>O39*N39</f>
        <v>0</v>
      </c>
      <c r="Q39" s="68"/>
      <c r="R39" s="69"/>
      <c r="S39" s="66"/>
      <c r="V39" s="71"/>
    </row>
    <row r="40" spans="2:23" s="70" customFormat="1" ht="15.6" customHeight="1">
      <c r="B40" s="97"/>
      <c r="C40" s="121" t="s">
        <v>81</v>
      </c>
      <c r="D40" s="124">
        <v>0.15</v>
      </c>
      <c r="E40" s="93"/>
      <c r="F40" s="73"/>
      <c r="G40" s="73"/>
      <c r="H40" s="73"/>
      <c r="I40" s="73"/>
      <c r="J40" s="68"/>
      <c r="K40" s="68"/>
      <c r="L40" s="68"/>
      <c r="M40" s="68"/>
      <c r="N40" s="68"/>
      <c r="O40" s="68"/>
      <c r="P40" s="68"/>
      <c r="Q40" s="68"/>
      <c r="R40" s="69"/>
      <c r="S40" s="66"/>
      <c r="V40" s="71"/>
    </row>
    <row r="41" spans="2:23" s="70" customFormat="1" ht="15.6" customHeight="1" thickBot="1">
      <c r="B41" s="97"/>
      <c r="C41" s="122"/>
      <c r="D41" s="125"/>
      <c r="E41" s="93"/>
      <c r="F41" s="138" t="s">
        <v>63</v>
      </c>
      <c r="G41" s="138"/>
      <c r="H41" s="73"/>
      <c r="I41" s="73"/>
      <c r="J41" s="135" t="s">
        <v>70</v>
      </c>
      <c r="K41" s="135"/>
      <c r="L41" s="135"/>
      <c r="M41" s="66"/>
      <c r="N41" s="68"/>
      <c r="O41" s="68"/>
      <c r="P41" s="68"/>
      <c r="Q41" s="68"/>
      <c r="R41" s="69"/>
      <c r="S41" s="66"/>
      <c r="V41" s="71"/>
    </row>
    <row r="42" spans="2:23" s="70" customFormat="1" ht="15" customHeight="1" thickBot="1">
      <c r="B42" s="97"/>
      <c r="C42" s="119" t="s">
        <v>82</v>
      </c>
      <c r="D42" s="120">
        <v>0.1</v>
      </c>
      <c r="E42" s="93"/>
      <c r="F42" s="96" t="s">
        <v>64</v>
      </c>
      <c r="G42" s="96" t="s">
        <v>65</v>
      </c>
      <c r="H42" s="96" t="s">
        <v>66</v>
      </c>
      <c r="I42" s="73"/>
      <c r="J42" s="80" t="s">
        <v>67</v>
      </c>
      <c r="K42" s="80" t="s">
        <v>68</v>
      </c>
      <c r="L42" s="80" t="s">
        <v>69</v>
      </c>
      <c r="M42" s="66"/>
      <c r="N42" s="136" t="s">
        <v>71</v>
      </c>
      <c r="O42" s="137"/>
      <c r="P42" s="84" t="s">
        <v>72</v>
      </c>
      <c r="Q42" s="66"/>
      <c r="R42" s="69"/>
      <c r="V42" s="71"/>
    </row>
    <row r="43" spans="2:23" s="70" customFormat="1" ht="18" customHeight="1" thickBot="1">
      <c r="B43" s="92"/>
      <c r="C43" s="93"/>
      <c r="D43" s="93"/>
      <c r="E43" s="93"/>
      <c r="F43" s="81">
        <f>SUM(P37:P39)</f>
        <v>1462000</v>
      </c>
      <c r="G43" s="81">
        <f>F43/F34</f>
        <v>120627.06270627063</v>
      </c>
      <c r="H43" s="81">
        <f>F43/J34</f>
        <v>56230.769230769234</v>
      </c>
      <c r="I43" s="87"/>
      <c r="J43" s="81">
        <f>F43*10%</f>
        <v>146200</v>
      </c>
      <c r="K43" s="81">
        <f>F43*5%</f>
        <v>73100</v>
      </c>
      <c r="L43" s="112">
        <f>J43+K43</f>
        <v>219300</v>
      </c>
      <c r="M43" s="82" t="str">
        <f>IF(N43="","",IF(L43&gt;N43,"&gt;",IF(L43&lt;N43,"&lt;","=")))</f>
        <v>&gt;</v>
      </c>
      <c r="N43" s="128">
        <v>181800</v>
      </c>
      <c r="O43" s="129"/>
      <c r="P43" s="111">
        <v>24300</v>
      </c>
      <c r="Q43" s="66"/>
      <c r="R43" s="69"/>
      <c r="V43" s="71"/>
    </row>
    <row r="44" spans="2:23" ht="6" customHeight="1" thickBot="1">
      <c r="B44" s="56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9"/>
    </row>
    <row r="45" spans="2:23" ht="13.8" thickBo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59"/>
      <c r="U45"/>
      <c r="V45" s="1"/>
      <c r="W45" s="2"/>
    </row>
    <row r="46" spans="2:23">
      <c r="B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U46"/>
      <c r="V46" s="1"/>
      <c r="W46" s="2"/>
    </row>
    <row r="47" spans="2:23">
      <c r="U47"/>
      <c r="V47" s="1"/>
      <c r="W47" s="2"/>
    </row>
    <row r="48" spans="2:23">
      <c r="U48"/>
      <c r="V48" s="1"/>
      <c r="W48" s="2"/>
    </row>
    <row r="49" spans="11:23">
      <c r="U49"/>
      <c r="V49" s="1"/>
      <c r="W49" s="2"/>
    </row>
    <row r="50" spans="11:23">
      <c r="U50"/>
      <c r="V50" s="1"/>
      <c r="W50" s="2"/>
    </row>
    <row r="51" spans="11:23">
      <c r="U51"/>
      <c r="V51" s="1"/>
      <c r="W51" s="2"/>
    </row>
    <row r="52" spans="11:23">
      <c r="U52"/>
      <c r="V52" s="1"/>
      <c r="W52" s="2"/>
    </row>
    <row r="53" spans="11:23">
      <c r="U53"/>
      <c r="V53" s="1"/>
      <c r="W53" s="2"/>
    </row>
    <row r="54" spans="11:23">
      <c r="U54"/>
      <c r="V54" s="1"/>
      <c r="W54" s="2"/>
    </row>
    <row r="55" spans="11:23">
      <c r="U55"/>
      <c r="V55" s="1"/>
      <c r="W55" s="2"/>
    </row>
    <row r="56" spans="11:23">
      <c r="U56"/>
      <c r="V56" s="1"/>
      <c r="W56" s="2"/>
    </row>
    <row r="57" spans="11:23">
      <c r="U57"/>
      <c r="V57" s="1"/>
      <c r="W57" s="2"/>
    </row>
    <row r="58" spans="11:23">
      <c r="U58"/>
      <c r="V58" s="1"/>
      <c r="W58" s="2"/>
    </row>
    <row r="59" spans="11:23">
      <c r="U59"/>
      <c r="V59" s="1"/>
      <c r="W59" s="2"/>
    </row>
    <row r="60" spans="11:23">
      <c r="U60"/>
      <c r="V60" s="1"/>
      <c r="W60" s="2"/>
    </row>
    <row r="61" spans="11:23">
      <c r="U61"/>
      <c r="V61" s="1"/>
      <c r="W61" s="2"/>
    </row>
    <row r="62" spans="11:23">
      <c r="U62"/>
      <c r="V62" s="1"/>
      <c r="W62" s="2"/>
    </row>
    <row r="63" spans="11:23">
      <c r="U63"/>
      <c r="V63" s="1"/>
      <c r="W63" s="2"/>
    </row>
    <row r="64" spans="11:23" ht="14.4">
      <c r="K64" s="94"/>
      <c r="U64"/>
      <c r="V64" s="1"/>
      <c r="W64" s="2"/>
    </row>
    <row r="65" spans="11:23" ht="14.4">
      <c r="K65" s="95"/>
      <c r="U65"/>
      <c r="V65" s="1"/>
      <c r="W65" s="2"/>
    </row>
    <row r="66" spans="11:23">
      <c r="U66"/>
      <c r="V66" s="1"/>
      <c r="W66" s="2"/>
    </row>
    <row r="67" spans="11:23">
      <c r="U67"/>
      <c r="V67" s="1"/>
      <c r="W67" s="2"/>
    </row>
    <row r="68" spans="11:23">
      <c r="U68"/>
      <c r="V68" s="1"/>
      <c r="W68" s="2"/>
    </row>
    <row r="69" spans="11:23">
      <c r="U69"/>
      <c r="V69" s="1"/>
      <c r="W69" s="2"/>
    </row>
  </sheetData>
  <sheetProtection sheet="1" selectLockedCells="1"/>
  <mergeCells count="25">
    <mergeCell ref="B1:R2"/>
    <mergeCell ref="G4:H4"/>
    <mergeCell ref="G5:H5"/>
    <mergeCell ref="G6:H6"/>
    <mergeCell ref="I4:J4"/>
    <mergeCell ref="I5:J5"/>
    <mergeCell ref="I6:J6"/>
    <mergeCell ref="K4:L4"/>
    <mergeCell ref="K5:L5"/>
    <mergeCell ref="K6:L6"/>
    <mergeCell ref="N43:O43"/>
    <mergeCell ref="H33:I33"/>
    <mergeCell ref="H34:I34"/>
    <mergeCell ref="G36:I36"/>
    <mergeCell ref="G37:I37"/>
    <mergeCell ref="G38:I38"/>
    <mergeCell ref="G39:I39"/>
    <mergeCell ref="J41:L41"/>
    <mergeCell ref="N42:O42"/>
    <mergeCell ref="F41:G41"/>
    <mergeCell ref="C40:C41"/>
    <mergeCell ref="C33:D34"/>
    <mergeCell ref="D40:D41"/>
    <mergeCell ref="B7:R7"/>
    <mergeCell ref="H31:J31"/>
  </mergeCells>
  <phoneticPr fontId="1"/>
  <pageMargins left="0.7" right="0.7" top="0.75" bottom="0.75" header="0.3" footer="0.3"/>
  <pageSetup paperSize="9" scale="85" orientation="landscape" r:id="rId1"/>
  <rowBreaks count="1" manualBreakCount="1">
    <brk id="5" min="1" max="15" man="1"/>
  </rowBreaks>
  <colBreaks count="2" manualBreakCount="2">
    <brk id="12" max="67" man="1"/>
    <brk id="13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yuusuke</dc:creator>
  <cp:lastModifiedBy>yuusuke shigemitsu</cp:lastModifiedBy>
  <cp:lastPrinted>2017-05-01T08:15:04Z</cp:lastPrinted>
  <dcterms:created xsi:type="dcterms:W3CDTF">2016-11-25T02:43:11Z</dcterms:created>
  <dcterms:modified xsi:type="dcterms:W3CDTF">2017-05-01T08:18:11Z</dcterms:modified>
</cp:coreProperties>
</file>